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0452C705-B6EE-4D5F-8A49-3760732C6A73}" xr6:coauthVersionLast="47" xr6:coauthVersionMax="47" xr10:uidLastSave="{00000000-0000-0000-0000-000000000000}"/>
  <bookViews>
    <workbookView xWindow="-120" yWindow="-16320" windowWidth="29040" windowHeight="15720" tabRatio="979" firstSheet="1" activeTab="6" xr2:uid="{AAC398A2-E95D-4231-A920-55B8B1C73F3F}"/>
  </bookViews>
  <sheets>
    <sheet name="Overview" sheetId="26" r:id="rId1"/>
    <sheet name="Measure 1 Budget- Energize Omah" sheetId="16" r:id="rId2"/>
    <sheet name="Measure 2 Budget-OmahaSaves" sheetId="31" r:id="rId3"/>
    <sheet name="Measure 3 ReNew Omaha" sheetId="28" r:id="rId4"/>
    <sheet name="Measure 4 Budget - Green Omaha" sheetId="27" r:id="rId5"/>
    <sheet name="Measure 5 Sustain Omaha -Admin" sheetId="29" r:id="rId6"/>
    <sheet name="Consolidated Budget" sheetId="30" r:id="rId7"/>
    <sheet name="VOID Measurement 6 Budget-Hub" sheetId="36" r:id="rId8"/>
    <sheet name="VOID Measure 3 BudgetNative" sheetId="37" r:id="rId9"/>
    <sheet name="Sample Budget 1" sheetId="32" r:id="rId10"/>
    <sheet name="Sample Budget 2" sheetId="33" r:id="rId11"/>
    <sheet name="Sample Budget 3" sheetId="34" r:id="rId12"/>
  </sheets>
  <definedNames>
    <definedName name="_xlnm._FilterDatabase" localSheetId="6" hidden="1">'Consolidated Budget'!#REF!</definedName>
    <definedName name="_xlnm._FilterDatabase" localSheetId="1" hidden="1">'Measure 1 Budget- Energize Omah'!#REF!</definedName>
    <definedName name="_xlnm._FilterDatabase" localSheetId="2" hidden="1">'Measure 2 Budget-OmahaSaves'!#REF!</definedName>
    <definedName name="_xlnm._FilterDatabase" localSheetId="3" hidden="1">'Measure 3 ReNew Omaha'!#REF!</definedName>
    <definedName name="_xlnm._FilterDatabase" localSheetId="4" hidden="1">'Measure 4 Budget - Green Omaha'!#REF!</definedName>
    <definedName name="_xlnm._FilterDatabase" localSheetId="5" hidden="1">'Measure 5 Sustain Omaha -Admin'!#REF!</definedName>
    <definedName name="_xlnm._FilterDatabase" localSheetId="9" hidden="1">'Sample Budget 1'!#REF!</definedName>
    <definedName name="_xlnm._FilterDatabase" localSheetId="10" hidden="1">'Sample Budget 2'!#REF!</definedName>
    <definedName name="_xlnm._FilterDatabase" localSheetId="11" hidden="1">'Sample Budget 3'!#REF!</definedName>
    <definedName name="_xlnm._FilterDatabase" localSheetId="8" hidden="1">'VOID Measure 3 BudgetNative'!#REF!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 i="16" l="1"/>
  <c r="H50" i="16"/>
  <c r="G50" i="16"/>
  <c r="F50" i="16"/>
  <c r="E50" i="16"/>
  <c r="D50" i="16"/>
  <c r="E37" i="16"/>
  <c r="D37" i="16"/>
  <c r="H38" i="16"/>
  <c r="G38" i="16"/>
  <c r="F38" i="16"/>
  <c r="E38" i="16"/>
  <c r="D38" i="16"/>
  <c r="H37" i="16"/>
  <c r="G37" i="16"/>
  <c r="F37" i="16"/>
  <c r="H14" i="29"/>
  <c r="G14" i="29"/>
  <c r="F14" i="29"/>
  <c r="E14" i="29"/>
  <c r="D14" i="29"/>
  <c r="H13" i="29"/>
  <c r="G13" i="29"/>
  <c r="F13" i="29"/>
  <c r="E13" i="29"/>
  <c r="H51" i="29"/>
  <c r="G51" i="29"/>
  <c r="F51" i="29"/>
  <c r="E51" i="29"/>
  <c r="D51" i="29"/>
  <c r="H42" i="29"/>
  <c r="G42" i="29"/>
  <c r="F42" i="29"/>
  <c r="E42" i="29"/>
  <c r="D42" i="29"/>
  <c r="H56" i="27"/>
  <c r="G56" i="27"/>
  <c r="F56" i="27"/>
  <c r="E56" i="27"/>
  <c r="D55" i="27"/>
  <c r="J55" i="27"/>
  <c r="H46" i="27"/>
  <c r="G46" i="27"/>
  <c r="F46" i="27"/>
  <c r="E46" i="27"/>
  <c r="D46" i="27"/>
  <c r="J41" i="16"/>
  <c r="J40" i="16"/>
  <c r="J39" i="16"/>
  <c r="J55" i="29"/>
  <c r="J46" i="29"/>
  <c r="G55" i="27"/>
  <c r="F55" i="27"/>
  <c r="E55" i="27"/>
  <c r="H49" i="27"/>
  <c r="H55" i="27" s="1"/>
  <c r="G49" i="27"/>
  <c r="F49" i="27"/>
  <c r="E49" i="27"/>
  <c r="D49" i="27"/>
  <c r="H48" i="27"/>
  <c r="G48" i="27"/>
  <c r="F48" i="27"/>
  <c r="E48" i="27"/>
  <c r="D48" i="27"/>
  <c r="J60" i="16"/>
  <c r="D62" i="16"/>
  <c r="E62" i="16"/>
  <c r="F62" i="16"/>
  <c r="G62" i="16"/>
  <c r="H62" i="16"/>
  <c r="J47" i="16"/>
  <c r="H53" i="28"/>
  <c r="G53" i="28"/>
  <c r="F53" i="28"/>
  <c r="E53" i="28"/>
  <c r="D53" i="28"/>
  <c r="J54" i="28"/>
  <c r="H51" i="28"/>
  <c r="G51" i="28"/>
  <c r="F51" i="28"/>
  <c r="E51" i="28"/>
  <c r="D51" i="28"/>
  <c r="H50" i="28"/>
  <c r="G50" i="28"/>
  <c r="F50" i="28"/>
  <c r="E50" i="28"/>
  <c r="D50" i="28"/>
  <c r="H48" i="28"/>
  <c r="G48" i="28"/>
  <c r="F48" i="28"/>
  <c r="E48" i="28"/>
  <c r="D48" i="28"/>
  <c r="H43" i="31"/>
  <c r="G43" i="31"/>
  <c r="F43" i="31"/>
  <c r="E43" i="31"/>
  <c r="D43" i="31"/>
  <c r="H42" i="31"/>
  <c r="G42" i="31"/>
  <c r="F42" i="31"/>
  <c r="E42" i="31"/>
  <c r="D42" i="31"/>
  <c r="J44" i="31"/>
  <c r="J45" i="31"/>
  <c r="J34" i="28"/>
  <c r="J35" i="28"/>
  <c r="J36" i="28"/>
  <c r="J37" i="28"/>
  <c r="J38" i="28"/>
  <c r="J33" i="28"/>
  <c r="I62" i="37"/>
  <c r="H60" i="37"/>
  <c r="H62" i="37" s="1"/>
  <c r="G60" i="37"/>
  <c r="G62" i="37" s="1"/>
  <c r="F60" i="37"/>
  <c r="F62" i="37" s="1"/>
  <c r="E60" i="37"/>
  <c r="D60" i="37"/>
  <c r="D62" i="37" s="1"/>
  <c r="J59" i="37"/>
  <c r="J58" i="37"/>
  <c r="G55" i="37"/>
  <c r="D55" i="37"/>
  <c r="J55" i="37" s="1"/>
  <c r="H54" i="37"/>
  <c r="G54" i="37"/>
  <c r="F54" i="37"/>
  <c r="F55" i="37" s="1"/>
  <c r="E54" i="37"/>
  <c r="E55" i="37" s="1"/>
  <c r="E62" i="37" s="1"/>
  <c r="D54" i="37"/>
  <c r="J54" i="37" s="1"/>
  <c r="J53" i="37"/>
  <c r="J52" i="37"/>
  <c r="J51" i="37"/>
  <c r="J50" i="37"/>
  <c r="J49" i="37"/>
  <c r="J48" i="37"/>
  <c r="H46" i="37"/>
  <c r="G46" i="37"/>
  <c r="F46" i="37"/>
  <c r="E46" i="37"/>
  <c r="D46" i="37"/>
  <c r="J46" i="37" s="1"/>
  <c r="J45" i="37"/>
  <c r="J44" i="37"/>
  <c r="J43" i="37"/>
  <c r="J42" i="37"/>
  <c r="J41" i="37"/>
  <c r="J39" i="37"/>
  <c r="H39" i="37"/>
  <c r="G39" i="37"/>
  <c r="F39" i="37"/>
  <c r="E39" i="37"/>
  <c r="D39" i="37"/>
  <c r="J38" i="37"/>
  <c r="J33" i="37"/>
  <c r="H31" i="37"/>
  <c r="H55" i="37" s="1"/>
  <c r="G31" i="37"/>
  <c r="F31" i="37"/>
  <c r="E31" i="37"/>
  <c r="J31" i="37" s="1"/>
  <c r="D31" i="37"/>
  <c r="J30" i="37"/>
  <c r="J29" i="37"/>
  <c r="H27" i="37"/>
  <c r="G27" i="37"/>
  <c r="F27" i="37"/>
  <c r="E27" i="37"/>
  <c r="D27" i="37"/>
  <c r="J27" i="37" s="1"/>
  <c r="J26" i="37"/>
  <c r="J25" i="37"/>
  <c r="J24" i="37"/>
  <c r="J23" i="37"/>
  <c r="J22" i="37"/>
  <c r="J21" i="37"/>
  <c r="J20" i="37"/>
  <c r="J19" i="37"/>
  <c r="J18" i="37"/>
  <c r="J15" i="37"/>
  <c r="I11" i="37"/>
  <c r="I16" i="37" s="1"/>
  <c r="H11" i="37"/>
  <c r="G11" i="37"/>
  <c r="F11" i="37"/>
  <c r="E11" i="37"/>
  <c r="D11" i="37"/>
  <c r="J10" i="37"/>
  <c r="J11" i="37" s="1"/>
  <c r="J9" i="37"/>
  <c r="J8" i="37"/>
  <c r="J16" i="37" s="1"/>
  <c r="J39" i="27"/>
  <c r="J38" i="27"/>
  <c r="J37" i="27"/>
  <c r="J36" i="27"/>
  <c r="J40" i="27"/>
  <c r="J35" i="27"/>
  <c r="J37" i="16" l="1"/>
  <c r="J38" i="16"/>
  <c r="J49" i="27"/>
  <c r="J48" i="27"/>
  <c r="J62" i="16"/>
  <c r="J53" i="28"/>
  <c r="J51" i="28"/>
  <c r="J50" i="28"/>
  <c r="J48" i="28"/>
  <c r="J43" i="31"/>
  <c r="J42" i="31"/>
  <c r="J60" i="37"/>
  <c r="J62" i="37" s="1"/>
  <c r="J44" i="16" l="1"/>
  <c r="H45" i="29" l="1"/>
  <c r="G45" i="29"/>
  <c r="F45" i="29"/>
  <c r="E45" i="29"/>
  <c r="D45" i="29"/>
  <c r="H39" i="29"/>
  <c r="G39" i="29"/>
  <c r="F39" i="29"/>
  <c r="E39" i="29"/>
  <c r="J39" i="29" l="1"/>
  <c r="J40" i="29"/>
  <c r="J66" i="16" l="1"/>
  <c r="I58" i="36" l="1"/>
  <c r="H56" i="36"/>
  <c r="G56" i="36"/>
  <c r="F56" i="36"/>
  <c r="E56" i="36"/>
  <c r="D56" i="36"/>
  <c r="J55" i="36"/>
  <c r="J54" i="36"/>
  <c r="H50" i="36"/>
  <c r="G50" i="36"/>
  <c r="G51" i="36" s="1"/>
  <c r="F50" i="36"/>
  <c r="F51" i="36" s="1"/>
  <c r="E50" i="36"/>
  <c r="E51" i="36" s="1"/>
  <c r="D50" i="36"/>
  <c r="J50" i="36" s="1"/>
  <c r="J49" i="36"/>
  <c r="J48" i="36"/>
  <c r="J47" i="36"/>
  <c r="J45" i="36"/>
  <c r="J44" i="36"/>
  <c r="J43" i="36"/>
  <c r="H41" i="36"/>
  <c r="G41" i="36"/>
  <c r="F41" i="36"/>
  <c r="J41" i="36" s="1"/>
  <c r="E41" i="36"/>
  <c r="D41" i="36"/>
  <c r="J40" i="36"/>
  <c r="J39" i="36"/>
  <c r="J38" i="36"/>
  <c r="J37" i="36"/>
  <c r="H35" i="36"/>
  <c r="G35" i="36"/>
  <c r="F35" i="36"/>
  <c r="E35" i="36"/>
  <c r="D35" i="36"/>
  <c r="J35" i="36" s="1"/>
  <c r="J34" i="36"/>
  <c r="J33" i="36"/>
  <c r="J31" i="36"/>
  <c r="H31" i="36"/>
  <c r="H51" i="36" s="1"/>
  <c r="G31" i="36"/>
  <c r="F31" i="36"/>
  <c r="E31" i="36"/>
  <c r="D31" i="36"/>
  <c r="J30" i="36"/>
  <c r="J29" i="36"/>
  <c r="H27" i="36"/>
  <c r="G27" i="36"/>
  <c r="F27" i="36"/>
  <c r="E27" i="36"/>
  <c r="D27" i="36"/>
  <c r="J27" i="36" s="1"/>
  <c r="J26" i="36"/>
  <c r="J25" i="36"/>
  <c r="J24" i="36"/>
  <c r="J23" i="36"/>
  <c r="J22" i="36"/>
  <c r="J21" i="36"/>
  <c r="J20" i="36"/>
  <c r="J19" i="36"/>
  <c r="J18" i="36"/>
  <c r="J16" i="36"/>
  <c r="I16" i="36"/>
  <c r="H16" i="36"/>
  <c r="G16" i="36"/>
  <c r="F16" i="36"/>
  <c r="E16" i="36"/>
  <c r="D16" i="36"/>
  <c r="J15" i="36"/>
  <c r="J14" i="36"/>
  <c r="J13" i="36"/>
  <c r="I11" i="36"/>
  <c r="H11" i="36"/>
  <c r="G11" i="36"/>
  <c r="F11" i="36"/>
  <c r="E11" i="36"/>
  <c r="D11" i="36"/>
  <c r="J10" i="36"/>
  <c r="J9" i="36"/>
  <c r="J8" i="36"/>
  <c r="J11" i="36" s="1"/>
  <c r="E58" i="36" l="1"/>
  <c r="F58" i="36"/>
  <c r="G58" i="36"/>
  <c r="H58" i="36"/>
  <c r="J56" i="36"/>
  <c r="D51" i="36"/>
  <c r="J51" i="36" s="1"/>
  <c r="J58" i="36" l="1"/>
  <c r="D58" i="36"/>
  <c r="E9" i="29" l="1"/>
  <c r="F9" i="29" s="1"/>
  <c r="J45" i="16"/>
  <c r="J43" i="16"/>
  <c r="J58" i="16"/>
  <c r="J57" i="16"/>
  <c r="J56" i="16"/>
  <c r="J55" i="16"/>
  <c r="J54" i="16"/>
  <c r="J53" i="16"/>
  <c r="J52" i="16"/>
  <c r="J35" i="16"/>
  <c r="J33" i="16"/>
  <c r="J32" i="16"/>
  <c r="G16" i="16" l="1"/>
  <c r="H16" i="16"/>
  <c r="F16" i="16"/>
  <c r="E16" i="16"/>
  <c r="D16" i="16"/>
  <c r="J16" i="16" l="1"/>
  <c r="J18" i="31"/>
  <c r="J19" i="31"/>
  <c r="J18" i="29"/>
  <c r="J19" i="29"/>
  <c r="J18" i="28"/>
  <c r="J19" i="28"/>
  <c r="J41" i="27"/>
  <c r="J42" i="27"/>
  <c r="J43" i="27"/>
  <c r="J44" i="27"/>
  <c r="J16" i="27"/>
  <c r="J17" i="27"/>
  <c r="J34" i="16"/>
  <c r="J18" i="16"/>
  <c r="E54" i="34"/>
  <c r="J54" i="34" s="1"/>
  <c r="F54" i="34"/>
  <c r="F56" i="34" s="1"/>
  <c r="J56" i="34" s="1"/>
  <c r="G54" i="34"/>
  <c r="H54" i="34"/>
  <c r="D54" i="34"/>
  <c r="J30" i="16"/>
  <c r="J31" i="16"/>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66" i="28"/>
  <c r="F66" i="28"/>
  <c r="J44" i="28"/>
  <c r="J8" i="29"/>
  <c r="I54" i="31"/>
  <c r="H52" i="31"/>
  <c r="G52" i="31"/>
  <c r="F52" i="31"/>
  <c r="E52" i="31"/>
  <c r="D52" i="31"/>
  <c r="J51" i="31"/>
  <c r="J50" i="31"/>
  <c r="H46" i="31"/>
  <c r="G46" i="31"/>
  <c r="F46" i="31"/>
  <c r="E46" i="31"/>
  <c r="D46" i="31"/>
  <c r="H40" i="31"/>
  <c r="G40" i="31"/>
  <c r="F40" i="31"/>
  <c r="E40" i="31"/>
  <c r="D40" i="31"/>
  <c r="J39" i="31"/>
  <c r="J38" i="31"/>
  <c r="J37" i="31"/>
  <c r="H35" i="31"/>
  <c r="G35" i="31"/>
  <c r="F35" i="31"/>
  <c r="E35" i="31"/>
  <c r="D35" i="31"/>
  <c r="J34" i="31"/>
  <c r="J33" i="31"/>
  <c r="H31" i="31"/>
  <c r="G31" i="31"/>
  <c r="F31" i="31"/>
  <c r="E31" i="31"/>
  <c r="D31" i="31"/>
  <c r="J30" i="31"/>
  <c r="J29" i="31"/>
  <c r="H27" i="31"/>
  <c r="G27" i="31"/>
  <c r="F27" i="31"/>
  <c r="E27" i="31"/>
  <c r="D27" i="31"/>
  <c r="J26" i="31"/>
  <c r="J25" i="31"/>
  <c r="J24" i="31"/>
  <c r="J23" i="31"/>
  <c r="J22" i="31"/>
  <c r="J21" i="31"/>
  <c r="J20" i="31"/>
  <c r="I16" i="31"/>
  <c r="H16" i="31"/>
  <c r="G16" i="31"/>
  <c r="F16" i="31"/>
  <c r="E16" i="31"/>
  <c r="D16" i="31"/>
  <c r="J15" i="31"/>
  <c r="J14" i="31"/>
  <c r="J13" i="31"/>
  <c r="I11" i="31"/>
  <c r="H11" i="31"/>
  <c r="G11" i="31"/>
  <c r="F11" i="31"/>
  <c r="E11" i="31"/>
  <c r="D11" i="31"/>
  <c r="J10" i="31"/>
  <c r="J9" i="31"/>
  <c r="J8" i="31"/>
  <c r="I59" i="29"/>
  <c r="J56" i="29"/>
  <c r="H13" i="30"/>
  <c r="G13" i="30"/>
  <c r="F13" i="30"/>
  <c r="E13" i="30"/>
  <c r="D13" i="30"/>
  <c r="J50" i="29"/>
  <c r="J49" i="29"/>
  <c r="J48" i="29"/>
  <c r="J47" i="29"/>
  <c r="J45" i="29"/>
  <c r="J44" i="29"/>
  <c r="J41" i="29"/>
  <c r="J38" i="29"/>
  <c r="J37" i="29"/>
  <c r="H35" i="29"/>
  <c r="G35" i="29"/>
  <c r="G11" i="30" s="1"/>
  <c r="F35" i="29"/>
  <c r="E35" i="29"/>
  <c r="E11" i="30" s="1"/>
  <c r="D35" i="29"/>
  <c r="J34" i="29"/>
  <c r="J33" i="29"/>
  <c r="H31" i="29"/>
  <c r="H10" i="30" s="1"/>
  <c r="G31" i="29"/>
  <c r="G10" i="30" s="1"/>
  <c r="F31" i="29"/>
  <c r="F10" i="30" s="1"/>
  <c r="E31" i="29"/>
  <c r="D31" i="29"/>
  <c r="J30" i="29"/>
  <c r="J29" i="29"/>
  <c r="H27" i="29"/>
  <c r="G27" i="29"/>
  <c r="F27" i="29"/>
  <c r="E27" i="29"/>
  <c r="D27" i="29"/>
  <c r="J26" i="29"/>
  <c r="J25" i="29"/>
  <c r="J24" i="29"/>
  <c r="J23" i="29"/>
  <c r="J22" i="29"/>
  <c r="J21" i="29"/>
  <c r="J20" i="29"/>
  <c r="I16" i="29"/>
  <c r="H16" i="29"/>
  <c r="G16" i="29"/>
  <c r="F16" i="29"/>
  <c r="E16" i="29"/>
  <c r="E59" i="29" s="1"/>
  <c r="D16" i="29"/>
  <c r="D59" i="29" s="1"/>
  <c r="J15" i="29"/>
  <c r="J14" i="29"/>
  <c r="J13" i="29"/>
  <c r="I11" i="29"/>
  <c r="H11" i="29"/>
  <c r="G11" i="29"/>
  <c r="F11" i="29"/>
  <c r="E11" i="29"/>
  <c r="D11" i="29"/>
  <c r="J10" i="29"/>
  <c r="J9" i="29"/>
  <c r="I68" i="28"/>
  <c r="H66" i="28"/>
  <c r="G66" i="28"/>
  <c r="D66" i="28"/>
  <c r="J65" i="28"/>
  <c r="H60" i="28"/>
  <c r="G60" i="28"/>
  <c r="F60" i="28"/>
  <c r="E60" i="28"/>
  <c r="D60" i="28"/>
  <c r="J59" i="28"/>
  <c r="J58" i="28"/>
  <c r="J57" i="28"/>
  <c r="J56" i="28"/>
  <c r="J55" i="28"/>
  <c r="H46" i="28"/>
  <c r="G46" i="28"/>
  <c r="F46" i="28"/>
  <c r="E46" i="28"/>
  <c r="D46" i="28"/>
  <c r="J45" i="28"/>
  <c r="J43" i="28"/>
  <c r="J42" i="28"/>
  <c r="J41" i="28"/>
  <c r="H39" i="28"/>
  <c r="G39" i="28"/>
  <c r="F39" i="28"/>
  <c r="E39" i="28"/>
  <c r="D39" i="28"/>
  <c r="H31" i="28"/>
  <c r="G31" i="28"/>
  <c r="F31" i="28"/>
  <c r="E31" i="28"/>
  <c r="D31" i="28"/>
  <c r="J30" i="28"/>
  <c r="J29" i="28"/>
  <c r="H27" i="28"/>
  <c r="G27" i="28"/>
  <c r="F27" i="28"/>
  <c r="E27" i="28"/>
  <c r="D27" i="28"/>
  <c r="J26" i="28"/>
  <c r="J25" i="28"/>
  <c r="J24" i="28"/>
  <c r="J23" i="28"/>
  <c r="J22" i="28"/>
  <c r="J21" i="28"/>
  <c r="J20" i="28"/>
  <c r="J15" i="28"/>
  <c r="J9" i="28"/>
  <c r="I11" i="28"/>
  <c r="I16" i="28" s="1"/>
  <c r="H11" i="28"/>
  <c r="G11" i="28"/>
  <c r="F11" i="28"/>
  <c r="E11" i="28"/>
  <c r="D11" i="28"/>
  <c r="J10" i="28"/>
  <c r="I63" i="27"/>
  <c r="H61" i="27"/>
  <c r="G61" i="27"/>
  <c r="F61" i="27"/>
  <c r="E61" i="27"/>
  <c r="D61" i="27"/>
  <c r="J60" i="27"/>
  <c r="J59" i="27"/>
  <c r="J54" i="27"/>
  <c r="J53" i="27"/>
  <c r="J52" i="27"/>
  <c r="J51" i="27"/>
  <c r="J50" i="27"/>
  <c r="J45" i="27"/>
  <c r="H29" i="27"/>
  <c r="G29" i="27"/>
  <c r="F29" i="27"/>
  <c r="E29" i="27"/>
  <c r="D29" i="27"/>
  <c r="J28" i="27"/>
  <c r="J27" i="27"/>
  <c r="H25" i="27"/>
  <c r="G25" i="27"/>
  <c r="F25" i="27"/>
  <c r="E25" i="27"/>
  <c r="D25" i="27"/>
  <c r="J24" i="27"/>
  <c r="J23" i="27"/>
  <c r="J22" i="27"/>
  <c r="J21" i="27"/>
  <c r="J20" i="27"/>
  <c r="J19" i="27"/>
  <c r="J18" i="27"/>
  <c r="I14" i="27"/>
  <c r="J13" i="27"/>
  <c r="J12" i="27"/>
  <c r="I9" i="27"/>
  <c r="H9" i="27"/>
  <c r="H14" i="27" s="1"/>
  <c r="G9" i="27"/>
  <c r="G14" i="27" s="1"/>
  <c r="F9" i="27"/>
  <c r="F14" i="27" s="1"/>
  <c r="E9" i="27"/>
  <c r="E14" i="27" s="1"/>
  <c r="D9" i="27"/>
  <c r="D14" i="27" s="1"/>
  <c r="J8" i="27"/>
  <c r="J34" i="27"/>
  <c r="J33" i="27"/>
  <c r="J9" i="27" s="1"/>
  <c r="E68" i="16"/>
  <c r="F68" i="16"/>
  <c r="G68" i="16"/>
  <c r="H68" i="16"/>
  <c r="D68" i="16"/>
  <c r="J67" i="16"/>
  <c r="J27" i="16"/>
  <c r="J28" i="16"/>
  <c r="E25" i="16"/>
  <c r="F25" i="16"/>
  <c r="G25" i="16"/>
  <c r="H25" i="16"/>
  <c r="D25" i="16"/>
  <c r="J24" i="16"/>
  <c r="J23" i="16"/>
  <c r="E21" i="16"/>
  <c r="F21" i="16"/>
  <c r="G21" i="16"/>
  <c r="H21" i="16"/>
  <c r="D21" i="16"/>
  <c r="J20" i="16"/>
  <c r="J19" i="16"/>
  <c r="J15" i="16"/>
  <c r="H8" i="30" l="1"/>
  <c r="H59" i="29"/>
  <c r="G8" i="30"/>
  <c r="G59" i="29"/>
  <c r="F8" i="30"/>
  <c r="F59" i="29"/>
  <c r="G7" i="30"/>
  <c r="D7" i="30"/>
  <c r="H7" i="30"/>
  <c r="E7" i="30"/>
  <c r="F7" i="30"/>
  <c r="D8" i="30"/>
  <c r="E8" i="30"/>
  <c r="D11" i="30"/>
  <c r="F11" i="30"/>
  <c r="E10" i="30"/>
  <c r="D9" i="30"/>
  <c r="H11" i="30"/>
  <c r="E9" i="30"/>
  <c r="F9" i="30"/>
  <c r="G9" i="30"/>
  <c r="H9" i="30"/>
  <c r="D10" i="30"/>
  <c r="J29" i="27"/>
  <c r="J25" i="27"/>
  <c r="J31" i="31"/>
  <c r="J11" i="31"/>
  <c r="J35" i="31"/>
  <c r="J68" i="16"/>
  <c r="O28" i="16"/>
  <c r="J35" i="29"/>
  <c r="J31" i="29"/>
  <c r="J16" i="29"/>
  <c r="J11" i="29"/>
  <c r="J27" i="31"/>
  <c r="J52" i="31"/>
  <c r="J46" i="27"/>
  <c r="J21" i="16"/>
  <c r="J25" i="16"/>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H63" i="27"/>
  <c r="J11" i="27"/>
  <c r="J14" i="27" s="1"/>
  <c r="G63" i="27"/>
  <c r="D56" i="27"/>
  <c r="D63" i="27" s="1"/>
  <c r="J66" i="28"/>
  <c r="J64" i="28"/>
  <c r="J46" i="28"/>
  <c r="J31" i="28"/>
  <c r="J39" i="28"/>
  <c r="J27" i="28"/>
  <c r="E61" i="28"/>
  <c r="E68" i="28" s="1"/>
  <c r="J8" i="28"/>
  <c r="J11" i="28" s="1"/>
  <c r="D61" i="28"/>
  <c r="D68" i="28" s="1"/>
  <c r="G61" i="28"/>
  <c r="G68" i="28" s="1"/>
  <c r="H61" i="28"/>
  <c r="H68" i="28" s="1"/>
  <c r="F61" i="28"/>
  <c r="H47" i="31"/>
  <c r="H54" i="31" s="1"/>
  <c r="J40" i="31"/>
  <c r="J16" i="31"/>
  <c r="F47" i="31"/>
  <c r="F54" i="31" s="1"/>
  <c r="G47" i="31"/>
  <c r="G54" i="31" s="1"/>
  <c r="D47" i="31"/>
  <c r="D54" i="31" s="1"/>
  <c r="E47" i="31"/>
  <c r="E54" i="31" s="1"/>
  <c r="J42" i="29"/>
  <c r="J27" i="29"/>
  <c r="E52" i="29"/>
  <c r="G52" i="29"/>
  <c r="H52" i="29"/>
  <c r="H57" i="29" s="1"/>
  <c r="H16" i="30" s="1"/>
  <c r="D52" i="29"/>
  <c r="F52" i="29"/>
  <c r="J46" i="31"/>
  <c r="E63" i="27"/>
  <c r="F63" i="27"/>
  <c r="J51" i="29"/>
  <c r="J60" i="28"/>
  <c r="J61" i="27"/>
  <c r="G57" i="29" l="1"/>
  <c r="G16" i="30" s="1"/>
  <c r="F57" i="29"/>
  <c r="F16" i="30" s="1"/>
  <c r="E57" i="29"/>
  <c r="E16" i="30" s="1"/>
  <c r="D57" i="29"/>
  <c r="J9" i="30"/>
  <c r="J8" i="30"/>
  <c r="J7" i="30"/>
  <c r="J13" i="30"/>
  <c r="J11" i="30"/>
  <c r="J10" i="30"/>
  <c r="J16" i="28"/>
  <c r="D58" i="34"/>
  <c r="J51" i="34"/>
  <c r="J58" i="34" s="1"/>
  <c r="J51" i="33"/>
  <c r="J58" i="33" s="1"/>
  <c r="D58" i="33"/>
  <c r="J46" i="32"/>
  <c r="J53" i="32" s="1"/>
  <c r="J61" i="28"/>
  <c r="J68" i="28" s="1"/>
  <c r="D25" i="30" s="1"/>
  <c r="F68" i="28"/>
  <c r="J47" i="31"/>
  <c r="J54" i="31" s="1"/>
  <c r="D24" i="30" s="1"/>
  <c r="J52" i="29"/>
  <c r="J56" i="27"/>
  <c r="J63" i="27" s="1"/>
  <c r="D26" i="30" s="1"/>
  <c r="D16" i="30" l="1"/>
  <c r="J16" i="30" s="1"/>
  <c r="J57" i="29"/>
  <c r="J59" i="29"/>
  <c r="D27" i="30" s="1"/>
  <c r="G12" i="30"/>
  <c r="H12" i="30"/>
  <c r="F12" i="30"/>
  <c r="D12" i="30"/>
  <c r="E12" i="30"/>
  <c r="F63" i="16" l="1"/>
  <c r="F70" i="16" s="1"/>
  <c r="F14" i="30"/>
  <c r="F18" i="30" s="1"/>
  <c r="H63" i="16"/>
  <c r="H70" i="16" s="1"/>
  <c r="H14" i="30"/>
  <c r="H18" i="30" s="1"/>
  <c r="E63" i="16"/>
  <c r="E70" i="16" s="1"/>
  <c r="E14" i="30"/>
  <c r="E18" i="30" s="1"/>
  <c r="D63" i="16"/>
  <c r="G63" i="16"/>
  <c r="G70" i="16" s="1"/>
  <c r="G14" i="30"/>
  <c r="G18" i="30" s="1"/>
  <c r="D70" i="16"/>
  <c r="J12" i="30" l="1"/>
  <c r="J14" i="30" s="1"/>
  <c r="J18" i="30" s="1"/>
  <c r="D14" i="30"/>
  <c r="D18" i="30" s="1"/>
  <c r="J63" i="16"/>
  <c r="J70" i="16"/>
  <c r="D23" i="30" s="1"/>
  <c r="D29" i="30" s="1"/>
  <c r="E26" i="30" l="1"/>
  <c r="E24" i="30"/>
  <c r="E27" i="30"/>
  <c r="E25" i="30"/>
  <c r="E23" i="30"/>
  <c r="E29" i="30" l="1"/>
</calcChain>
</file>

<file path=xl/sharedStrings.xml><?xml version="1.0" encoding="utf-8"?>
<sst xmlns="http://schemas.openxmlformats.org/spreadsheetml/2006/main" count="677" uniqueCount="155">
  <si>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</si>
  <si>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</si>
  <si>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</si>
  <si>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</si>
  <si>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</si>
  <si>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</si>
  <si>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</si>
  <si>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</si>
  <si>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</si>
  <si>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</si>
  <si>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</si>
  <si>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</si>
  <si>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</si>
  <si>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</si>
  <si>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</si>
  <si>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</si>
  <si>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</si>
  <si>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</si>
  <si>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</si>
  <si>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</si>
  <si>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</si>
  <si>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</si>
  <si>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</si>
  <si>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</si>
  <si>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</si>
  <si>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</si>
  <si>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</si>
  <si>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</si>
  <si>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Total</t>
  </si>
  <si>
    <t>Detailed Budget Table</t>
  </si>
  <si>
    <t>Personnel</t>
  </si>
  <si>
    <t> </t>
  </si>
  <si>
    <t xml:space="preserve"> Fringe Benefits </t>
  </si>
  <si>
    <t xml:space="preserve"> Travel </t>
  </si>
  <si>
    <t xml:space="preserve"> Equipment </t>
  </si>
  <si>
    <t xml:space="preserve"> </t>
  </si>
  <si>
    <t xml:space="preserve"> Supplies </t>
  </si>
  <si>
    <t xml:space="preserve"> Contractual </t>
  </si>
  <si>
    <t>OTHER</t>
  </si>
  <si>
    <t>Indirect Costs</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</si>
  <si>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</si>
  <si>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</si>
  <si>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</si>
  <si>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</si>
  <si>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</si>
  <si>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</si>
  <si>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</si>
  <si>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</si>
  <si>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</si>
  <si>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</si>
  <si>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</si>
  <si>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</si>
  <si>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</si>
  <si>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</si>
  <si>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</si>
  <si>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</si>
  <si>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</si>
  <si>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</si>
  <si>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</si>
  <si>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</si>
  <si>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</si>
  <si>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</si>
  <si>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</si>
  <si>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</si>
  <si>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</si>
  <si>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</si>
  <si>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</si>
  <si>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</si>
  <si>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</si>
  <si>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</si>
  <si>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</si>
  <si>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</si>
  <si>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</si>
  <si>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</si>
  <si>
    <t xml:space="preserve">This Excel Workbook is provided to aid applicants in developing the required budget table(s) within the budget narrative.  </t>
  </si>
  <si>
    <t>Marketing Campaign and Translation Services</t>
  </si>
  <si>
    <t>Partner Capacity Grants</t>
  </si>
  <si>
    <t>BPI Training Package</t>
  </si>
  <si>
    <t xml:space="preserve">Badge Creation </t>
  </si>
  <si>
    <t xml:space="preserve">Navigator- Renewable Energy </t>
  </si>
  <si>
    <t>Navigator - Healthy Homes &amp; Energy Audit</t>
  </si>
  <si>
    <t xml:space="preserve">Navigator - Weatherization Construction &amp; Electrification </t>
  </si>
  <si>
    <t>`</t>
  </si>
  <si>
    <t xml:space="preserve">Spanish- Speaking Navigator </t>
  </si>
  <si>
    <t xml:space="preserve">Mentorship Program </t>
  </si>
  <si>
    <t xml:space="preserve">Fringe Benefits @25% of salary </t>
  </si>
  <si>
    <t>Location Lease</t>
  </si>
  <si>
    <t xml:space="preserve">Tree Canopy </t>
  </si>
  <si>
    <t>Solar Installation</t>
  </si>
  <si>
    <t xml:space="preserve"> Contractual - Tree Canopy Program - 500 planted per year</t>
  </si>
  <si>
    <t>Seed drill</t>
  </si>
  <si>
    <t>Tractor and Trailer</t>
  </si>
  <si>
    <t>Boom Sprayer</t>
  </si>
  <si>
    <t>Signage</t>
  </si>
  <si>
    <t>Field Staff 1 FTE</t>
  </si>
  <si>
    <t>Field Staff .5 FTE</t>
  </si>
  <si>
    <t xml:space="preserve">Seed </t>
  </si>
  <si>
    <t xml:space="preserve"> Supplies - Converting 75 acres a year to native prairie </t>
  </si>
  <si>
    <t>Grant and Program Management/Environmental Planner 1 FTE with increase</t>
  </si>
  <si>
    <t xml:space="preserve">OTHER - Subaward for expansion of Omaha Public Power Rebate Program for Energy Efficiecies </t>
  </si>
  <si>
    <t>Development of Climate Action and Resiliency Virtual Hub (Website)</t>
  </si>
  <si>
    <t xml:space="preserve">Website Annual Hosting and Maintenance </t>
  </si>
  <si>
    <t>Solar Installation @ 84 homes per year</t>
  </si>
  <si>
    <t xml:space="preserve">Solar Installation </t>
  </si>
  <si>
    <t>$7000 Soalr Rebate @50 Properties</t>
  </si>
  <si>
    <t xml:space="preserve">Energize Omaha </t>
  </si>
  <si>
    <t>Smart Thermostats @ 3,000 Units Per Year</t>
  </si>
  <si>
    <t xml:space="preserve">EEAP Program Expansion </t>
  </si>
  <si>
    <t>Grant Admin FTE</t>
  </si>
  <si>
    <t xml:space="preserve">OTHER - Contracts for High Visibility Non-profit/Insitutional Solar Installation </t>
  </si>
  <si>
    <t>Green Omaha</t>
  </si>
  <si>
    <t>Program Administration 4x FTEs</t>
  </si>
  <si>
    <t>Program Administration 4x FTE</t>
  </si>
  <si>
    <t>OTHER- Recruitment, Workforce Partnerships, Certification and Outreach</t>
  </si>
  <si>
    <t xml:space="preserve">Talent Liaison </t>
  </si>
  <si>
    <t>Supplemental Micro credential Creation</t>
  </si>
  <si>
    <t xml:space="preserve">Grant Admin FTE 25% of salary </t>
  </si>
  <si>
    <t xml:space="preserve">Grant and Program Management/Environmental Planner 1 FTE with increase 25% of salary </t>
  </si>
  <si>
    <t>Omaha Saves</t>
  </si>
  <si>
    <t>Badging Issuing</t>
  </si>
  <si>
    <t>Site Preparation (concrete removal and soil remediation)</t>
  </si>
  <si>
    <t xml:space="preserve">Herbicide </t>
  </si>
  <si>
    <t xml:space="preserve">OTHER - Subaward for expansion of Omaha Public Power Rebate Program for Energy Efficiencies </t>
  </si>
  <si>
    <t>Development of the Community Action Toolkit (Website)</t>
  </si>
  <si>
    <t>Climate Action Implementation and Toolkit Communication and Engagement Support</t>
  </si>
  <si>
    <t>Climate Implementation and Toolkit Communication Materials (printing, mailers, etc)</t>
  </si>
  <si>
    <t>Annual Community-Wide GHG Inventory and Emissions Reduction Tracking</t>
  </si>
  <si>
    <t>Retrofit Renovation Construction Costs</t>
  </si>
  <si>
    <t>TED NOTE originally in the Native Priarie tab</t>
  </si>
  <si>
    <t>ReNew Omaha</t>
  </si>
  <si>
    <t>Residential Weatherization Rebates</t>
  </si>
  <si>
    <t>OTHER - Omaha Climate Solutions Challenge Award</t>
  </si>
  <si>
    <t>Omaha Climate Solutions Challenge Award</t>
  </si>
  <si>
    <t>Omaha Climate Solutions Challenge RFP Development and Management</t>
  </si>
  <si>
    <t>Supplies</t>
  </si>
  <si>
    <t>Contractual</t>
  </si>
  <si>
    <t>Commercial and Institutional solar group purchase campaign RFP Development and Management</t>
  </si>
  <si>
    <t>Residential solar group purchase campaign RFP Development, Management, and Community Engagement</t>
  </si>
  <si>
    <t>OTHER - Subaward for expansion of Omaha Public Power Rebate Program for Solar Installations</t>
  </si>
  <si>
    <t>Solar Rebate Expansion</t>
  </si>
  <si>
    <t>OTHER - Rebates and Credits for ReNew Omaha Residential Group Purchase Campaign</t>
  </si>
  <si>
    <t>Income Qualified, LIDAC Community Residential Full Installations</t>
  </si>
  <si>
    <t>LIDAC Community Bonus Rebate</t>
  </si>
  <si>
    <t>OTHER - Rebates and Credits for ReNew Omaha Institutional / Commercial Group Purchase Campaign</t>
  </si>
  <si>
    <t>LIDAC Community Institutional / Commercial Bonus Rebate</t>
  </si>
  <si>
    <t xml:space="preserve">High Visibility Non-profit/Insitutional Solar Installation - Henry Doorly Zoo </t>
  </si>
  <si>
    <t>Contractual - LMI Electrification, and Solar</t>
  </si>
  <si>
    <t>Electrifiation Upgrades</t>
  </si>
  <si>
    <t xml:space="preserve"> Contractual - Omaha Climate Solutions Challenge</t>
  </si>
  <si>
    <t xml:space="preserve"> Contractual</t>
  </si>
  <si>
    <t>MARCO - I am thinking all of the GU native grass costs should be moved under Contractual as sub category there.  That seems to be consistent with how the trees are being handled with KOB.</t>
  </si>
  <si>
    <t>OTHER - Omaha Lawns To Legumes Program</t>
  </si>
  <si>
    <t>Lawns To Legumes Cost Share Fund</t>
  </si>
  <si>
    <t xml:space="preserve">Lawns To Legumes Enhanced Cost Share Fund - Income Qualified LIDAC Community </t>
  </si>
  <si>
    <t xml:space="preserve">Sustain Omaha Plannning Department Staffing and Grant Management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</si>
</sst>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00"/>
  </numFmts>
  <fonts count="28">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i/>
      <sz val="11"/>
      <color theme="2" tint="-0.249977111117893"/>
      <name val="Calibri"/>
      <family val="2"/>
      <scheme val="minor"/>
    </font>
    <font>
      <i/>
      <sz val="11"/>
      <color theme="2" tint="-0.249977111117893"/>
      <name val="Aptos"/>
      <family val="2"/>
    </font>
    <font>
      <i/>
      <sz val="10"/>
      <color theme="2" tint="-0.249977111117893"/>
      <name val="Aptos"/>
      <family val="2"/>
    </font>
    <font>
      <sz val="11"/>
      <color rgb="FFFF0000"/>
      <name val="Calibri"/>
      <family val="2"/>
      <scheme val="minor"/>
    </font>
    <font>
      <b/>
      <sz val="11"/>
      <color rgb="FFFF0000"/>
      <name val="Calibri"/>
      <family val="2"/>
      <scheme val="minor"/>
    </font>
    <font>
      <b/>
      <sz val="14"/>
      <color rgb="FFFF0000"/>
      <name val="Calibri"/>
      <family val="2"/>
      <scheme val="minor"/>
    </font>
    <font>
      <sz val="11"/>
      <color theme="2" tint="-0.249977111117893"/>
      <name val="Aptos"/>
      <family val="2"/>
    </font>
    <font>
      <sz val="11"/>
      <color theme="2" tint="-0.249977111117893"/>
      <name val="Calibri"/>
      <family val="2"/>
      <scheme val="minor"/>
    </font>
    <font>
      <b/>
      <sz val="11"/>
      <color theme="2" tint="-0.249977111117893"/>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06">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1" xfId="0" applyNumberFormat="1" applyFont="1" applyFill="1" applyBorder="1" applyAlignment="1">
      <alignment horizontal="left" vertical="top"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0" fontId="2" fillId="0" borderId="2" xfId="0" applyFont="1" applyBorder="1" applyAlignment="1">
      <alignment vertical="top" wrapText="1"/>
    </xf>
    <xf numFmtId="8" fontId="9" fillId="0" borderId="1" xfId="0" applyNumberFormat="1" applyFont="1" applyBorder="1" applyAlignment="1">
      <alignment wrapText="1"/>
    </xf>
    <xf numFmtId="8" fontId="7" fillId="0" borderId="1" xfId="0" applyNumberFormat="1" applyFont="1" applyBorder="1"/>
    <xf numFmtId="8" fontId="19" fillId="0" borderId="1" xfId="0" applyNumberFormat="1" applyFont="1" applyBorder="1" applyAlignment="1">
      <alignment wrapText="1"/>
    </xf>
    <xf numFmtId="165" fontId="20" fillId="0" borderId="22" xfId="0" applyNumberFormat="1" applyFont="1" applyBorder="1" applyAlignment="1">
      <alignment vertical="center" wrapText="1"/>
    </xf>
    <xf numFmtId="0" fontId="19" fillId="0" borderId="0" xfId="0" applyFont="1" applyAlignment="1">
      <alignment horizontal="center"/>
    </xf>
    <xf numFmtId="165" fontId="21" fillId="0" borderId="22" xfId="0" applyNumberFormat="1" applyFont="1" applyBorder="1" applyAlignment="1">
      <alignment vertical="center" wrapText="1"/>
    </xf>
    <xf numFmtId="0" fontId="19" fillId="0" borderId="5" xfId="0" applyFont="1" applyBorder="1" applyAlignment="1">
      <alignment vertical="top"/>
    </xf>
    <xf numFmtId="3" fontId="0" fillId="0" borderId="0" xfId="0" applyNumberFormat="1"/>
    <xf numFmtId="8" fontId="0" fillId="0" borderId="0" xfId="0" applyNumberFormat="1"/>
    <xf numFmtId="44" fontId="7" fillId="4" borderId="1" xfId="1" applyFont="1" applyFill="1" applyBorder="1" applyAlignment="1">
      <alignment wrapText="1"/>
    </xf>
    <xf numFmtId="0" fontId="22" fillId="0" borderId="0" xfId="0" applyFont="1"/>
    <xf numFmtId="0" fontId="23" fillId="0" borderId="0" xfId="0" applyFont="1"/>
    <xf numFmtId="0" fontId="22" fillId="0" borderId="5" xfId="0" applyFont="1" applyBorder="1" applyAlignment="1">
      <alignment vertical="top"/>
    </xf>
    <xf numFmtId="6" fontId="15" fillId="0" borderId="0" xfId="0" applyNumberFormat="1" applyFont="1"/>
    <xf numFmtId="0" fontId="24" fillId="0" borderId="0" xfId="0" applyFont="1" applyAlignment="1">
      <alignment horizontal="left" vertical="center"/>
    </xf>
    <xf numFmtId="0" fontId="3" fillId="0" borderId="0" xfId="0" applyFont="1" applyAlignment="1">
      <alignment horizontal="left" wrapText="1"/>
    </xf>
    <xf numFmtId="9" fontId="9" fillId="7" borderId="8" xfId="2" applyFont="1" applyFill="1" applyBorder="1" applyAlignment="1">
      <alignment horizontal="center" wrapText="1"/>
    </xf>
    <xf numFmtId="9" fontId="9" fillId="7" borderId="6" xfId="2" applyFont="1" applyFill="1" applyBorder="1" applyAlignment="1">
      <alignment horizontal="center"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0" fontId="0" fillId="0" borderId="2" xfId="0" applyBorder="1" applyAlignment="1">
      <alignment vertical="top"/>
    </xf>
    <xf numFmtId="0" fontId="19" fillId="0" borderId="1" xfId="0" applyFont="1" applyBorder="1" applyAlignment="1">
      <alignment horizontal="center" wrapText="1"/>
    </xf>
    <xf numFmtId="165" fontId="25" fillId="0" borderId="22" xfId="0" applyNumberFormat="1" applyFont="1" applyBorder="1" applyAlignment="1">
      <alignment vertical="center" wrapText="1"/>
    </xf>
    <xf numFmtId="6" fontId="26" fillId="0" borderId="0" xfId="0" applyNumberFormat="1" applyFont="1"/>
    <xf numFmtId="6" fontId="19" fillId="0" borderId="1" xfId="0" applyNumberFormat="1" applyFont="1" applyBorder="1" applyAlignment="1">
      <alignment wrapText="1"/>
    </xf>
    <xf numFmtId="0" fontId="19" fillId="0" borderId="1" xfId="0" applyFont="1" applyBorder="1" applyAlignment="1">
      <alignment horizontal="left" wrapText="1" indent="2"/>
    </xf>
    <xf numFmtId="0" fontId="27" fillId="0" borderId="1" xfId="0" applyFont="1" applyBorder="1" applyAlignment="1">
      <alignment wrapText="1"/>
    </xf>
    <xf numFmtId="0" fontId="19" fillId="0" borderId="1" xfId="0" applyFont="1" applyBorder="1" applyAlignment="1">
      <alignment wrapText="1"/>
    </xf>
    <xf numFmtId="0" fontId="26" fillId="0" borderId="1" xfId="0" applyFont="1" applyBorder="1" applyAlignment="1">
      <alignment wrapText="1"/>
    </xf>
    <xf numFmtId="0" fontId="26" fillId="0" borderId="0" xfId="0" applyFont="1"/>
    <xf numFmtId="6" fontId="26" fillId="0" borderId="1" xfId="0" applyNumberFormat="1" applyFont="1" applyBorder="1" applyAlignment="1">
      <alignment wrapText="1"/>
    </xf>
    <xf numFmtId="0" fontId="26" fillId="7" borderId="1" xfId="0" applyFont="1" applyFill="1" applyBorder="1" applyAlignment="1">
      <alignment wrapText="1"/>
    </xf>
    <xf numFmtId="6" fontId="19" fillId="7" borderId="1" xfId="0" applyNumberFormat="1" applyFont="1" applyFill="1" applyBorder="1" applyAlignment="1">
      <alignment wrapText="1"/>
    </xf>
    <xf numFmtId="6" fontId="19" fillId="7" borderId="1" xfId="0" applyNumberFormat="1" applyFont="1" applyFill="1" applyBorder="1" applyAlignment="1">
      <alignment horizontal="left"/>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zoomScale="90" zoomScaleNormal="90" workbookViewId="0">
      <selection activeCell="F58" sqref="F58"/>
    </sheetView>
  </sheetViews>
  <sheetFormatPr defaultRowHeight="14.5"/>
  <cols>
    <col min="1" max="1" width="1.81640625" customWidth="1"/>
    <col min="5" max="5" width="13.453125" bestFit="1" customWidth="1"/>
    <col min="6" max="6" width="14.453125" bestFit="1" customWidth="1"/>
    <col min="7" max="9" width="14.453125" customWidth="1"/>
    <col min="10" max="10" width="10.81640625" bestFit="1" customWidth="1"/>
    <col min="11" max="11" width="15.54296875" customWidth="1"/>
    <col min="18" max="18" width="37.54296875" customWidth="1"/>
  </cols>
  <sheetData>
    <row r="1" spans="4:11" ht="10.5" customHeight="1"/>
    <row r="2" spans="4:11">
      <c r="D2" s="3"/>
      <c r="E2" s="3"/>
      <c r="J2" s="33"/>
      <c r="K2" s="3"/>
    </row>
    <row r="3" spans="4:11">
      <c r="D3" s="3"/>
      <c r="E3" s="3"/>
      <c r="J3" s="31"/>
      <c r="K3" s="32"/>
    </row>
    <row r="4" spans="4:11">
      <c r="D4" s="4"/>
      <c r="E4" s="3"/>
    </row>
    <row r="9" spans="4:11">
      <c r="J9" s="21"/>
    </row>
    <row r="17" spans="5:18">
      <c r="E17" s="34"/>
      <c r="F17" s="34"/>
      <c r="G17" s="34"/>
      <c r="H17" s="34"/>
      <c r="I17" s="34"/>
    </row>
    <row r="18" spans="5:18">
      <c r="E18" s="34"/>
      <c r="F18" s="34"/>
      <c r="G18" s="34"/>
      <c r="H18" s="34"/>
      <c r="I18" s="34"/>
    </row>
    <row r="27" spans="5:18" ht="23.5">
      <c r="Q27" s="30"/>
    </row>
    <row r="28" spans="5:18">
      <c r="Q28" s="63"/>
      <c r="R28" s="64"/>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showGridLines="0" topLeftCell="A7" zoomScale="85" zoomScaleNormal="85" workbookViewId="0">
      <selection activeCell="M37" sqref="M37"/>
    </sheetView>
  </sheetViews>
  <sheetFormatPr defaultColWidth="9.1796875" defaultRowHeight="14.5"/>
  <cols>
    <col min="1" max="1" width="3.1796875" customWidth="1"/>
    <col min="2" max="2" width="12.1796875" customWidth="1"/>
    <col min="3" max="3" width="52.81640625" customWidth="1"/>
    <col min="4" max="4" width="12.453125" style="6" customWidth="1"/>
    <col min="5" max="5" width="12.54296875" style="2" customWidth="1"/>
    <col min="6" max="6" width="12.453125" customWidth="1"/>
    <col min="7" max="7" width="13" customWidth="1"/>
    <col min="8" max="8" width="12.453125" style="2" customWidth="1"/>
    <col min="9" max="9" width="1.81640625" style="7" customWidth="1"/>
    <col min="10" max="10" width="14.54296875" customWidth="1"/>
    <col min="11" max="11" width="10.1796875" customWidth="1"/>
  </cols>
  <sheetData>
    <row r="2" spans="2:39" ht="23.5">
      <c r="B2" s="30" t="s">
        <v>29</v>
      </c>
    </row>
    <row r="3" spans="2:39">
      <c r="B3" s="5"/>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29">
      <c r="B8" s="23"/>
      <c r="C8" s="25" t="s">
        <v>42</v>
      </c>
      <c r="D8" s="15">
        <v>40000</v>
      </c>
      <c r="E8" s="15">
        <v>42500</v>
      </c>
      <c r="F8" s="15">
        <v>45000</v>
      </c>
      <c r="G8" s="15">
        <v>47500</v>
      </c>
      <c r="H8" s="15">
        <v>50000</v>
      </c>
      <c r="I8" s="35"/>
      <c r="J8" s="15">
        <f>SUM(D8:H8)</f>
        <v>225000</v>
      </c>
    </row>
    <row r="9" spans="2:39" ht="29">
      <c r="B9" s="23"/>
      <c r="C9" s="25" t="s">
        <v>43</v>
      </c>
      <c r="D9" s="15">
        <v>30000</v>
      </c>
      <c r="E9" s="15">
        <v>32500</v>
      </c>
      <c r="F9" s="15">
        <v>35000</v>
      </c>
      <c r="G9" s="15">
        <v>37500</v>
      </c>
      <c r="H9" s="15">
        <v>40000</v>
      </c>
      <c r="J9" s="15">
        <f>SUM(D9:H9)</f>
        <v>175000</v>
      </c>
    </row>
    <row r="10" spans="2:39">
      <c r="B10" s="23"/>
      <c r="C10" s="27"/>
      <c r="D10" s="15"/>
      <c r="E10" s="11"/>
      <c r="F10" s="11"/>
      <c r="G10" s="11"/>
      <c r="H10" s="11"/>
      <c r="J10" s="15"/>
    </row>
    <row r="11" spans="2:39">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c r="B12" s="23"/>
      <c r="C12" s="14" t="s">
        <v>32</v>
      </c>
      <c r="D12" s="13" t="s">
        <v>31</v>
      </c>
      <c r="E12" s="10"/>
      <c r="F12" s="10"/>
      <c r="G12" s="10"/>
      <c r="H12" s="10"/>
      <c r="J12" s="8" t="s">
        <v>31</v>
      </c>
    </row>
    <row r="13" spans="2:39">
      <c r="B13" s="23"/>
      <c r="C13" s="25" t="s">
        <v>44</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13</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c r="B17" s="23"/>
      <c r="C17" s="14" t="s">
        <v>33</v>
      </c>
      <c r="D17" s="13" t="s">
        <v>31</v>
      </c>
      <c r="E17" s="10"/>
      <c r="F17" s="10"/>
      <c r="G17" s="10"/>
      <c r="H17" s="10"/>
      <c r="J17" s="8" t="s">
        <v>31</v>
      </c>
    </row>
    <row r="18" spans="2:10">
      <c r="B18" s="23"/>
      <c r="C18" s="29" t="s">
        <v>45</v>
      </c>
      <c r="D18" s="15" t="s">
        <v>35</v>
      </c>
      <c r="E18" s="11" t="s">
        <v>35</v>
      </c>
      <c r="F18" s="11" t="s">
        <v>35</v>
      </c>
      <c r="G18" s="11"/>
      <c r="H18" s="11"/>
      <c r="J18" s="15"/>
    </row>
    <row r="19" spans="2:10">
      <c r="B19" s="23"/>
      <c r="C19" s="29" t="s">
        <v>46</v>
      </c>
      <c r="D19" s="15">
        <v>400</v>
      </c>
      <c r="E19" s="15">
        <v>400</v>
      </c>
      <c r="F19" s="15">
        <v>400</v>
      </c>
      <c r="G19" s="15">
        <v>400</v>
      </c>
      <c r="H19" s="15">
        <v>400</v>
      </c>
      <c r="I19" s="35"/>
      <c r="J19" s="15">
        <f>SUM(D19:H19)</f>
        <v>2000</v>
      </c>
    </row>
    <row r="20" spans="2:10">
      <c r="B20" s="23"/>
      <c r="C20" s="29" t="s">
        <v>47</v>
      </c>
      <c r="D20" s="15">
        <v>50</v>
      </c>
      <c r="E20" s="15">
        <v>50</v>
      </c>
      <c r="F20" s="15">
        <v>50</v>
      </c>
      <c r="G20" s="15">
        <v>50</v>
      </c>
      <c r="H20" s="15">
        <v>50</v>
      </c>
      <c r="I20" s="35"/>
      <c r="J20" s="15">
        <f t="shared" ref="J20:J25" si="4">SUM(D20:H20)</f>
        <v>250</v>
      </c>
    </row>
    <row r="21" spans="2:10">
      <c r="B21" s="23"/>
      <c r="C21" s="25" t="s">
        <v>48</v>
      </c>
      <c r="D21" s="15">
        <v>450</v>
      </c>
      <c r="E21" s="15">
        <v>450</v>
      </c>
      <c r="F21" s="15">
        <v>450</v>
      </c>
      <c r="G21" s="15">
        <v>450</v>
      </c>
      <c r="H21" s="15">
        <v>450</v>
      </c>
      <c r="I21" s="35"/>
      <c r="J21" s="15">
        <f t="shared" si="4"/>
        <v>2250</v>
      </c>
    </row>
    <row r="22" spans="2:10">
      <c r="B22" s="23"/>
      <c r="C22" s="29" t="s">
        <v>49</v>
      </c>
      <c r="D22" s="15">
        <v>248</v>
      </c>
      <c r="E22" s="15">
        <v>248</v>
      </c>
      <c r="F22" s="15">
        <v>248</v>
      </c>
      <c r="G22" s="15">
        <v>248</v>
      </c>
      <c r="H22" s="15">
        <v>248</v>
      </c>
      <c r="I22" s="35"/>
      <c r="J22" s="15">
        <f t="shared" si="4"/>
        <v>1240</v>
      </c>
    </row>
    <row r="23" spans="2:10">
      <c r="B23" s="23"/>
      <c r="C23" s="29" t="s">
        <v>50</v>
      </c>
      <c r="D23" s="15">
        <v>45</v>
      </c>
      <c r="E23" s="15">
        <v>45</v>
      </c>
      <c r="F23" s="15">
        <v>45</v>
      </c>
      <c r="G23" s="15">
        <v>45</v>
      </c>
      <c r="H23" s="15">
        <v>45</v>
      </c>
      <c r="I23" s="35"/>
      <c r="J23" s="15">
        <f t="shared" si="4"/>
        <v>225</v>
      </c>
    </row>
    <row r="24" spans="2:10">
      <c r="B24" s="23"/>
      <c r="C24" s="29" t="s">
        <v>51</v>
      </c>
      <c r="D24" s="15">
        <v>80</v>
      </c>
      <c r="E24" s="15">
        <v>80</v>
      </c>
      <c r="F24" s="15">
        <v>80</v>
      </c>
      <c r="G24" s="15">
        <v>80</v>
      </c>
      <c r="H24" s="15">
        <v>80</v>
      </c>
      <c r="I24" s="35"/>
      <c r="J24" s="15">
        <f t="shared" si="4"/>
        <v>400</v>
      </c>
    </row>
    <row r="25" spans="2:10">
      <c r="B25" s="23"/>
      <c r="C25" s="25" t="s">
        <v>52</v>
      </c>
      <c r="D25" s="15">
        <v>328</v>
      </c>
      <c r="E25" s="15">
        <v>328</v>
      </c>
      <c r="F25" s="15">
        <v>328</v>
      </c>
      <c r="G25" s="15">
        <v>328</v>
      </c>
      <c r="H25" s="15">
        <v>328</v>
      </c>
      <c r="I25" s="35"/>
      <c r="J25" s="15">
        <f t="shared" si="4"/>
        <v>1640</v>
      </c>
    </row>
    <row r="26" spans="2:10">
      <c r="B26" s="23"/>
      <c r="C26" s="9" t="s">
        <v>14</v>
      </c>
      <c r="D26" s="16">
        <f>SUM(D19:D25)</f>
        <v>1601</v>
      </c>
      <c r="E26" s="16">
        <f t="shared" ref="E26:H26" si="5">SUM(E19:E25)</f>
        <v>1601</v>
      </c>
      <c r="F26" s="16">
        <f t="shared" si="5"/>
        <v>1601</v>
      </c>
      <c r="G26" s="16">
        <f t="shared" si="5"/>
        <v>1601</v>
      </c>
      <c r="H26" s="16">
        <f t="shared" si="5"/>
        <v>1601</v>
      </c>
      <c r="J26" s="16">
        <f>SUM(D26:H26)</f>
        <v>8005</v>
      </c>
    </row>
    <row r="27" spans="2:10">
      <c r="B27" s="23"/>
      <c r="C27" s="14" t="s">
        <v>34</v>
      </c>
      <c r="D27" s="15"/>
      <c r="E27" s="10"/>
      <c r="F27" s="10"/>
      <c r="G27" s="10"/>
      <c r="H27" s="10"/>
      <c r="J27" s="15" t="s">
        <v>20</v>
      </c>
    </row>
    <row r="28" spans="2:10">
      <c r="B28" s="23"/>
      <c r="C28" s="25" t="s">
        <v>53</v>
      </c>
      <c r="D28" s="15">
        <v>18000</v>
      </c>
      <c r="E28" s="10"/>
      <c r="F28" s="10"/>
      <c r="G28" s="10"/>
      <c r="H28" s="10"/>
      <c r="J28" s="15">
        <f>SUM(D28:H28)</f>
        <v>18000</v>
      </c>
    </row>
    <row r="29" spans="2:10">
      <c r="B29" s="23" t="s">
        <v>35</v>
      </c>
      <c r="C29" s="28" t="s">
        <v>35</v>
      </c>
      <c r="D29" s="13" t="s">
        <v>31</v>
      </c>
      <c r="E29" s="10"/>
      <c r="F29" s="10"/>
      <c r="G29" s="10"/>
      <c r="H29" s="10"/>
      <c r="J29" s="15">
        <f t="shared" ref="J29:J46" si="6">SUM(D29:H29)</f>
        <v>0</v>
      </c>
    </row>
    <row r="30" spans="2:10">
      <c r="B30" s="23"/>
      <c r="C30" s="9" t="s">
        <v>15</v>
      </c>
      <c r="D30" s="12">
        <f>SUM(D28:D29)</f>
        <v>18000</v>
      </c>
      <c r="E30" s="12">
        <f t="shared" ref="E30:H30" si="7">SUM(E28:E29)</f>
        <v>0</v>
      </c>
      <c r="F30" s="12">
        <f t="shared" si="7"/>
        <v>0</v>
      </c>
      <c r="G30" s="12">
        <f t="shared" si="7"/>
        <v>0</v>
      </c>
      <c r="H30" s="12">
        <f t="shared" si="7"/>
        <v>0</v>
      </c>
      <c r="J30" s="16">
        <f t="shared" si="6"/>
        <v>18000</v>
      </c>
    </row>
    <row r="31" spans="2:10">
      <c r="B31" s="23"/>
      <c r="C31" s="14" t="s">
        <v>36</v>
      </c>
      <c r="D31" s="13" t="s">
        <v>31</v>
      </c>
      <c r="E31" s="10"/>
      <c r="F31" s="10"/>
      <c r="G31" s="10"/>
      <c r="H31" s="10"/>
      <c r="J31" s="15"/>
    </row>
    <row r="32" spans="2:10">
      <c r="B32" s="23"/>
      <c r="C32" s="25" t="s">
        <v>54</v>
      </c>
      <c r="D32" s="15">
        <v>2500</v>
      </c>
      <c r="E32" s="15">
        <v>0</v>
      </c>
      <c r="F32" s="15">
        <v>0</v>
      </c>
      <c r="G32" s="15">
        <v>0</v>
      </c>
      <c r="H32" s="15">
        <v>0</v>
      </c>
      <c r="I32" s="35"/>
      <c r="J32" s="15">
        <f t="shared" si="6"/>
        <v>2500</v>
      </c>
    </row>
    <row r="33" spans="2:10">
      <c r="B33" s="23"/>
      <c r="C33" s="25"/>
      <c r="D33" s="15"/>
      <c r="E33" s="11"/>
      <c r="F33" s="11"/>
      <c r="G33" s="11"/>
      <c r="H33" s="11"/>
      <c r="J33" s="15">
        <f t="shared" si="6"/>
        <v>0</v>
      </c>
    </row>
    <row r="34" spans="2:10">
      <c r="B34" s="23"/>
      <c r="C34" s="9" t="s">
        <v>16</v>
      </c>
      <c r="D34" s="16">
        <f>SUM(D32:D33)</f>
        <v>2500</v>
      </c>
      <c r="E34" s="16">
        <f t="shared" ref="E34:H34" si="8">SUM(E32:E33)</f>
        <v>0</v>
      </c>
      <c r="F34" s="16">
        <f t="shared" si="8"/>
        <v>0</v>
      </c>
      <c r="G34" s="16">
        <f t="shared" si="8"/>
        <v>0</v>
      </c>
      <c r="H34" s="16">
        <f t="shared" si="8"/>
        <v>0</v>
      </c>
      <c r="J34" s="16">
        <f t="shared" si="6"/>
        <v>2500</v>
      </c>
    </row>
    <row r="35" spans="2:10">
      <c r="B35" s="23"/>
      <c r="C35" s="14" t="s">
        <v>37</v>
      </c>
      <c r="D35" s="13" t="s">
        <v>31</v>
      </c>
      <c r="E35" s="10"/>
      <c r="F35" s="10"/>
      <c r="G35" s="10"/>
      <c r="H35" s="10"/>
      <c r="J35" s="15"/>
    </row>
    <row r="36" spans="2:10" ht="58">
      <c r="B36" s="23"/>
      <c r="C36" s="25" t="s">
        <v>55</v>
      </c>
      <c r="D36" s="15">
        <v>1021200</v>
      </c>
      <c r="E36" s="15">
        <v>1021200</v>
      </c>
      <c r="F36" s="15">
        <v>1021200</v>
      </c>
      <c r="G36" s="15">
        <v>1021200</v>
      </c>
      <c r="H36" s="15">
        <v>1021200</v>
      </c>
      <c r="I36" s="35"/>
      <c r="J36" s="15">
        <f t="shared" si="6"/>
        <v>5106000</v>
      </c>
    </row>
    <row r="37" spans="2:10" ht="58">
      <c r="B37" s="23"/>
      <c r="C37" s="25" t="s">
        <v>56</v>
      </c>
      <c r="D37" s="15">
        <v>4500000</v>
      </c>
      <c r="E37" s="15">
        <v>4500000</v>
      </c>
      <c r="F37" s="15">
        <v>4500000</v>
      </c>
      <c r="G37" s="15">
        <v>4500000</v>
      </c>
      <c r="H37" s="15">
        <v>4500000</v>
      </c>
      <c r="I37" s="35"/>
      <c r="J37" s="15">
        <f t="shared" si="6"/>
        <v>22500000</v>
      </c>
    </row>
    <row r="38" spans="2:10" ht="58">
      <c r="B38" s="23"/>
      <c r="C38" s="25" t="s">
        <v>57</v>
      </c>
      <c r="D38" s="15">
        <v>15000000</v>
      </c>
      <c r="E38" s="15">
        <v>15000000</v>
      </c>
      <c r="F38" s="15">
        <v>15000000</v>
      </c>
      <c r="G38" s="15">
        <v>15000000</v>
      </c>
      <c r="H38" s="15">
        <v>15000000</v>
      </c>
      <c r="I38" s="35"/>
      <c r="J38" s="15">
        <f t="shared" si="6"/>
        <v>75000000</v>
      </c>
    </row>
    <row r="39" spans="2:10">
      <c r="B39" s="23"/>
      <c r="C39" s="25"/>
      <c r="D39" s="15"/>
      <c r="E39" s="11"/>
      <c r="F39" s="11"/>
      <c r="G39" s="11"/>
      <c r="H39" s="11"/>
      <c r="J39" s="15">
        <f t="shared" si="6"/>
        <v>0</v>
      </c>
    </row>
    <row r="40" spans="2:10">
      <c r="B40" s="23"/>
      <c r="C40" s="9" t="s">
        <v>17</v>
      </c>
      <c r="D40" s="16">
        <f>SUM(D36:D39)</f>
        <v>20521200</v>
      </c>
      <c r="E40" s="16">
        <f t="shared" ref="E40:H40" si="9">SUM(E36:E39)</f>
        <v>20521200</v>
      </c>
      <c r="F40" s="16">
        <f t="shared" si="9"/>
        <v>20521200</v>
      </c>
      <c r="G40" s="16">
        <f t="shared" si="9"/>
        <v>20521200</v>
      </c>
      <c r="H40" s="16">
        <f t="shared" si="9"/>
        <v>20521200</v>
      </c>
      <c r="J40" s="16">
        <f t="shared" si="6"/>
        <v>102606000</v>
      </c>
    </row>
    <row r="41" spans="2:10">
      <c r="B41" s="23"/>
      <c r="C41" s="14" t="s">
        <v>38</v>
      </c>
      <c r="D41" s="13" t="s">
        <v>31</v>
      </c>
      <c r="E41" s="10"/>
      <c r="F41" s="10"/>
      <c r="G41" s="10"/>
      <c r="H41" s="10"/>
      <c r="J41" s="15"/>
    </row>
    <row r="42" spans="2:10">
      <c r="B42" s="23"/>
      <c r="C42" s="25" t="s">
        <v>58</v>
      </c>
      <c r="D42" s="15">
        <v>8000</v>
      </c>
      <c r="E42" s="44">
        <v>8000</v>
      </c>
      <c r="F42" s="44">
        <v>8000</v>
      </c>
      <c r="G42" s="44">
        <v>8000</v>
      </c>
      <c r="H42" s="44">
        <v>8000</v>
      </c>
      <c r="J42" s="15">
        <f t="shared" si="6"/>
        <v>40000</v>
      </c>
    </row>
    <row r="43" spans="2:10" ht="29">
      <c r="B43" s="23"/>
      <c r="C43" s="25" t="s">
        <v>59</v>
      </c>
      <c r="D43" s="15">
        <v>10000000</v>
      </c>
      <c r="E43" s="60">
        <v>10000000</v>
      </c>
      <c r="F43" s="60">
        <v>10000000</v>
      </c>
      <c r="G43" s="60">
        <v>10000000</v>
      </c>
      <c r="H43" s="60">
        <v>10000000</v>
      </c>
      <c r="J43" s="15">
        <f t="shared" si="6"/>
        <v>50000000</v>
      </c>
    </row>
    <row r="44" spans="2:10">
      <c r="B44" s="23"/>
      <c r="C44" s="10"/>
      <c r="D44" s="15"/>
      <c r="E44" s="11"/>
      <c r="F44" s="11"/>
      <c r="G44" s="11"/>
      <c r="H44" s="11"/>
      <c r="J44" s="15">
        <f t="shared" si="6"/>
        <v>0</v>
      </c>
    </row>
    <row r="45" spans="2:10">
      <c r="B45" s="24"/>
      <c r="C45" s="9" t="s">
        <v>18</v>
      </c>
      <c r="D45" s="16">
        <f>SUM(D42:D44)</f>
        <v>10008000</v>
      </c>
      <c r="E45" s="16">
        <f>SUM(E42:E44)</f>
        <v>10008000</v>
      </c>
      <c r="F45" s="16">
        <f>SUM(F42:F44)</f>
        <v>10008000</v>
      </c>
      <c r="G45" s="16">
        <f>SUM(G42:G44)</f>
        <v>10008000</v>
      </c>
      <c r="H45" s="16">
        <f>SUM(H42:H44)</f>
        <v>10008000</v>
      </c>
      <c r="J45" s="16">
        <f t="shared" si="6"/>
        <v>50040000</v>
      </c>
    </row>
    <row r="46" spans="2:10">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c r="B47" s="6"/>
      <c r="D47"/>
      <c r="E47"/>
      <c r="H47"/>
      <c r="I47"/>
      <c r="J47" t="s">
        <v>20</v>
      </c>
    </row>
    <row r="48" spans="2:10">
      <c r="B48" s="22" t="s">
        <v>39</v>
      </c>
      <c r="C48" s="17" t="s">
        <v>39</v>
      </c>
      <c r="D48" s="18"/>
      <c r="E48" s="18"/>
      <c r="F48" s="18"/>
      <c r="G48" s="18"/>
      <c r="H48" s="18"/>
      <c r="I48"/>
      <c r="J48" s="18" t="s">
        <v>20</v>
      </c>
    </row>
    <row r="49" spans="2:10">
      <c r="B49" s="23"/>
      <c r="C49" s="25"/>
      <c r="D49" s="13"/>
      <c r="E49" s="10"/>
      <c r="F49" s="10"/>
      <c r="G49" s="10"/>
      <c r="H49" s="10"/>
      <c r="J49" s="15">
        <f>SUM(D49:H49)</f>
        <v>0</v>
      </c>
    </row>
    <row r="50" spans="2:10">
      <c r="B50" s="23"/>
      <c r="C50" s="25"/>
      <c r="D50" s="13"/>
      <c r="E50" s="10"/>
      <c r="F50" s="10"/>
      <c r="G50" s="10"/>
      <c r="H50" s="10"/>
      <c r="J50" s="15">
        <f t="shared" ref="J50:J51" si="10">SUM(D50:H50)</f>
        <v>0</v>
      </c>
    </row>
    <row r="51" spans="2:10">
      <c r="B51" s="24"/>
      <c r="C51" s="9" t="s">
        <v>21</v>
      </c>
      <c r="D51" s="16">
        <f>SUM(D49:D50)</f>
        <v>0</v>
      </c>
      <c r="E51" s="16">
        <f t="shared" ref="E51:H51" si="11">SUM(E49:E50)</f>
        <v>0</v>
      </c>
      <c r="F51" s="16">
        <f t="shared" si="11"/>
        <v>0</v>
      </c>
      <c r="G51" s="16">
        <f t="shared" si="11"/>
        <v>0</v>
      </c>
      <c r="H51" s="16">
        <f t="shared" si="11"/>
        <v>0</v>
      </c>
      <c r="J51" s="16">
        <f t="shared" si="10"/>
        <v>0</v>
      </c>
    </row>
    <row r="52" spans="2:10" ht="15" thickBot="1">
      <c r="B52" s="6"/>
      <c r="D52"/>
      <c r="E52"/>
      <c r="H52"/>
      <c r="I52"/>
      <c r="J52" t="s">
        <v>20</v>
      </c>
    </row>
    <row r="53" spans="2:10" s="1" customFormat="1" ht="29.5" thickBot="1">
      <c r="B53" s="19" t="s">
        <v>22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c r="B54" s="6"/>
    </row>
    <row r="55" spans="2:10">
      <c r="B55" s="6"/>
    </row>
    <row r="56" spans="2:10">
      <c r="B56" s="6"/>
    </row>
    <row r="57" spans="2:10">
      <c r="B57" s="6"/>
    </row>
    <row r="58" spans="2:10">
      <c r="B58" s="6"/>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D34" activePane="bottomRight" state="frozen"/>
      <selection activeCell="R20" sqref="R20:W20"/>
      <selection pane="topRight" activeCell="R20" sqref="R20:W20"/>
      <selection pane="bottomLeft" activeCell="R20" sqref="R20:W20"/>
      <selection pane="bottomRight" activeCell="C44" sqref="C44"/>
    </sheetView>
  </sheetViews>
  <sheetFormatPr defaultColWidth="9.1796875" defaultRowHeight="14.5"/>
  <cols>
    <col min="1" max="1" width="3.1796875" customWidth="1"/>
    <col min="2" max="2" width="12.1796875" customWidth="1"/>
    <col min="3" max="3" width="52.81640625" customWidth="1"/>
    <col min="4" max="4" width="12.81640625" style="6" customWidth="1"/>
    <col min="5" max="5" width="12.453125" style="2" customWidth="1"/>
    <col min="6" max="7" width="12.81640625" customWidth="1"/>
    <col min="8" max="8" width="13.453125" style="2" customWidth="1"/>
    <col min="9" max="9" width="0.81640625" style="7" customWidth="1"/>
    <col min="10" max="10" width="14.453125" customWidth="1"/>
    <col min="11" max="11" width="10.1796875" customWidth="1"/>
  </cols>
  <sheetData>
    <row r="2" spans="2:39" ht="23.5">
      <c r="B2" s="30" t="s">
        <v>29</v>
      </c>
    </row>
    <row r="3" spans="2:39">
      <c r="B3" s="5"/>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29">
      <c r="B8" s="23"/>
      <c r="C8" s="25" t="s">
        <v>42</v>
      </c>
      <c r="D8" s="15">
        <v>40000</v>
      </c>
      <c r="E8" s="15">
        <v>42500</v>
      </c>
      <c r="F8" s="15">
        <v>45000</v>
      </c>
      <c r="G8" s="15">
        <v>47500</v>
      </c>
      <c r="H8" s="15">
        <v>50000</v>
      </c>
      <c r="I8" s="35">
        <v>450000</v>
      </c>
      <c r="J8" s="15">
        <f>SUM(D8:H8)</f>
        <v>225000</v>
      </c>
    </row>
    <row r="9" spans="2:39">
      <c r="B9" s="23"/>
      <c r="C9" s="25"/>
      <c r="D9" s="15"/>
      <c r="E9" s="15"/>
      <c r="F9" s="15"/>
      <c r="G9" s="15"/>
      <c r="H9" s="15"/>
      <c r="J9" s="15">
        <f>SUM(D9:H9)</f>
        <v>0</v>
      </c>
    </row>
    <row r="10" spans="2:39">
      <c r="B10" s="23"/>
      <c r="C10" s="27"/>
      <c r="D10" s="15"/>
      <c r="E10" s="11"/>
      <c r="F10" s="11"/>
      <c r="G10" s="11"/>
      <c r="H10" s="11"/>
      <c r="J10" s="15">
        <f>SUM(D10:H10)</f>
        <v>0</v>
      </c>
    </row>
    <row r="11" spans="2:39">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c r="B12" s="23"/>
      <c r="C12" s="14" t="s">
        <v>32</v>
      </c>
      <c r="D12" s="13" t="s">
        <v>31</v>
      </c>
      <c r="E12" s="10"/>
      <c r="F12" s="10"/>
      <c r="G12" s="10"/>
      <c r="H12" s="10"/>
      <c r="J12" s="8" t="s">
        <v>31</v>
      </c>
    </row>
    <row r="13" spans="2:39">
      <c r="B13" s="23"/>
      <c r="C13" s="25" t="s">
        <v>44</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13</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c r="B17" s="23"/>
      <c r="C17" s="14" t="s">
        <v>33</v>
      </c>
      <c r="D17" s="13" t="s">
        <v>31</v>
      </c>
      <c r="E17" s="10"/>
      <c r="F17" s="10"/>
      <c r="G17" s="10"/>
      <c r="H17" s="10"/>
      <c r="J17" s="8" t="s">
        <v>31</v>
      </c>
    </row>
    <row r="18" spans="2:10">
      <c r="B18" s="23"/>
      <c r="C18" s="25" t="s">
        <v>60</v>
      </c>
      <c r="D18" s="13"/>
      <c r="E18" s="10"/>
      <c r="F18" s="10"/>
      <c r="G18" s="10"/>
      <c r="H18" s="10"/>
      <c r="J18" s="15" t="s">
        <v>31</v>
      </c>
    </row>
    <row r="19" spans="2:10">
      <c r="B19" s="23"/>
      <c r="C19" s="29" t="s">
        <v>45</v>
      </c>
      <c r="D19" s="15" t="s">
        <v>35</v>
      </c>
      <c r="E19" s="11" t="s">
        <v>35</v>
      </c>
      <c r="F19" s="11" t="s">
        <v>35</v>
      </c>
      <c r="G19" s="11"/>
      <c r="H19" s="11"/>
      <c r="J19" s="15"/>
    </row>
    <row r="20" spans="2:10">
      <c r="B20" s="23"/>
      <c r="C20" s="29" t="s">
        <v>46</v>
      </c>
      <c r="D20" s="15">
        <v>400</v>
      </c>
      <c r="E20" s="15">
        <v>400</v>
      </c>
      <c r="F20" s="15">
        <v>400</v>
      </c>
      <c r="G20" s="15">
        <v>400</v>
      </c>
      <c r="H20" s="15">
        <v>400</v>
      </c>
      <c r="I20" s="35">
        <v>2000</v>
      </c>
      <c r="J20" s="15">
        <f>SUM(D20:H20)</f>
        <v>2000</v>
      </c>
    </row>
    <row r="21" spans="2:10">
      <c r="B21" s="23"/>
      <c r="C21" s="29" t="s">
        <v>47</v>
      </c>
      <c r="D21" s="15">
        <v>50</v>
      </c>
      <c r="E21" s="15">
        <v>50</v>
      </c>
      <c r="F21" s="15">
        <v>50</v>
      </c>
      <c r="G21" s="15">
        <v>50</v>
      </c>
      <c r="H21" s="15">
        <v>50</v>
      </c>
      <c r="I21" s="35">
        <v>250</v>
      </c>
      <c r="J21" s="15">
        <f t="shared" ref="J21:J26" si="4">SUM(D21:H21)</f>
        <v>250</v>
      </c>
    </row>
    <row r="22" spans="2:10">
      <c r="B22" s="23"/>
      <c r="C22" s="25" t="s">
        <v>48</v>
      </c>
      <c r="D22" s="15">
        <v>450</v>
      </c>
      <c r="E22" s="15">
        <v>450</v>
      </c>
      <c r="F22" s="15">
        <v>450</v>
      </c>
      <c r="G22" s="15">
        <v>450</v>
      </c>
      <c r="H22" s="15">
        <v>450</v>
      </c>
      <c r="I22" s="35">
        <v>2250</v>
      </c>
      <c r="J22" s="15">
        <f t="shared" si="4"/>
        <v>2250</v>
      </c>
    </row>
    <row r="23" spans="2:10">
      <c r="B23" s="23"/>
      <c r="C23" s="29" t="s">
        <v>49</v>
      </c>
      <c r="D23" s="15">
        <v>248</v>
      </c>
      <c r="E23" s="15">
        <v>248</v>
      </c>
      <c r="F23" s="15">
        <v>248</v>
      </c>
      <c r="G23" s="15">
        <v>248</v>
      </c>
      <c r="H23" s="15">
        <v>248</v>
      </c>
      <c r="I23" s="35">
        <v>1243</v>
      </c>
      <c r="J23" s="15">
        <f t="shared" si="4"/>
        <v>1240</v>
      </c>
    </row>
    <row r="24" spans="2:10">
      <c r="B24" s="23"/>
      <c r="C24" s="29" t="s">
        <v>50</v>
      </c>
      <c r="D24" s="15">
        <v>45</v>
      </c>
      <c r="E24" s="15">
        <v>45</v>
      </c>
      <c r="F24" s="15">
        <v>45</v>
      </c>
      <c r="G24" s="15">
        <v>45</v>
      </c>
      <c r="H24" s="15">
        <v>45</v>
      </c>
      <c r="I24" s="35">
        <v>225</v>
      </c>
      <c r="J24" s="15">
        <f t="shared" si="4"/>
        <v>225</v>
      </c>
    </row>
    <row r="25" spans="2:10">
      <c r="B25" s="23"/>
      <c r="C25" s="29" t="s">
        <v>51</v>
      </c>
      <c r="D25" s="15">
        <v>80</v>
      </c>
      <c r="E25" s="15">
        <v>80</v>
      </c>
      <c r="F25" s="15">
        <v>80</v>
      </c>
      <c r="G25" s="15">
        <v>80</v>
      </c>
      <c r="H25" s="15">
        <v>80</v>
      </c>
      <c r="I25" s="35">
        <v>400</v>
      </c>
      <c r="J25" s="15">
        <f t="shared" si="4"/>
        <v>400</v>
      </c>
    </row>
    <row r="26" spans="2:10">
      <c r="B26" s="23"/>
      <c r="C26" s="25" t="s">
        <v>52</v>
      </c>
      <c r="D26" s="15">
        <v>328</v>
      </c>
      <c r="E26" s="15">
        <v>328</v>
      </c>
      <c r="F26" s="15">
        <v>328</v>
      </c>
      <c r="G26" s="15">
        <v>328</v>
      </c>
      <c r="H26" s="15">
        <v>328</v>
      </c>
      <c r="I26" s="35">
        <v>1638</v>
      </c>
      <c r="J26" s="15">
        <f t="shared" si="4"/>
        <v>1640</v>
      </c>
    </row>
    <row r="27" spans="2:10">
      <c r="B27" s="23"/>
      <c r="C27" s="9" t="s">
        <v>14</v>
      </c>
      <c r="D27" s="16">
        <f>SUM(D20:D26)</f>
        <v>1601</v>
      </c>
      <c r="E27" s="16">
        <f t="shared" ref="E27:H27" si="5">SUM(E20:E26)</f>
        <v>1601</v>
      </c>
      <c r="F27" s="16">
        <f t="shared" si="5"/>
        <v>1601</v>
      </c>
      <c r="G27" s="16">
        <f t="shared" si="5"/>
        <v>1601</v>
      </c>
      <c r="H27" s="16">
        <f t="shared" si="5"/>
        <v>1601</v>
      </c>
      <c r="J27" s="16">
        <f>SUM(D27:H27)</f>
        <v>8005</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51" si="6">SUM(D30:H30)</f>
        <v>0</v>
      </c>
    </row>
    <row r="31" spans="2:10">
      <c r="B31" s="23"/>
      <c r="C31" s="9" t="s">
        <v>15</v>
      </c>
      <c r="D31" s="12">
        <f>SUM(D29:D30)</f>
        <v>0</v>
      </c>
      <c r="E31" s="12">
        <f t="shared" ref="E31:H31" si="7">SUM(E29:E30)</f>
        <v>0</v>
      </c>
      <c r="F31" s="12">
        <f t="shared" si="7"/>
        <v>0</v>
      </c>
      <c r="G31" s="12">
        <f t="shared" si="7"/>
        <v>0</v>
      </c>
      <c r="H31" s="12">
        <f t="shared" si="7"/>
        <v>0</v>
      </c>
      <c r="J31" s="16">
        <f t="shared" si="6"/>
        <v>0</v>
      </c>
    </row>
    <row r="32" spans="2:10">
      <c r="B32" s="23"/>
      <c r="C32" s="14" t="s">
        <v>36</v>
      </c>
      <c r="D32" s="13" t="s">
        <v>31</v>
      </c>
      <c r="E32" s="10"/>
      <c r="F32" s="10"/>
      <c r="G32" s="10"/>
      <c r="H32" s="10"/>
      <c r="J32" s="15"/>
    </row>
    <row r="33" spans="2:10">
      <c r="B33" s="23"/>
      <c r="C33" s="25" t="s">
        <v>61</v>
      </c>
      <c r="D33" s="15">
        <v>5000</v>
      </c>
      <c r="E33" s="15">
        <v>0</v>
      </c>
      <c r="F33" s="15">
        <v>0</v>
      </c>
      <c r="G33" s="15">
        <v>0</v>
      </c>
      <c r="H33" s="15">
        <v>0</v>
      </c>
      <c r="I33" s="35">
        <v>5000</v>
      </c>
      <c r="J33" s="15">
        <f t="shared" si="6"/>
        <v>5000</v>
      </c>
    </row>
    <row r="34" spans="2:10">
      <c r="B34" s="23"/>
      <c r="C34" s="25"/>
      <c r="D34" s="15"/>
      <c r="E34" s="11"/>
      <c r="F34" s="11"/>
      <c r="G34" s="11"/>
      <c r="H34" s="11"/>
      <c r="J34" s="15">
        <f t="shared" si="6"/>
        <v>0</v>
      </c>
    </row>
    <row r="35" spans="2:10">
      <c r="B35" s="23"/>
      <c r="C35" s="9" t="s">
        <v>16</v>
      </c>
      <c r="D35" s="16">
        <f>SUM(D33:D34)</f>
        <v>5000</v>
      </c>
      <c r="E35" s="16">
        <f t="shared" ref="E35:H35" si="8">SUM(E33:E34)</f>
        <v>0</v>
      </c>
      <c r="F35" s="16">
        <f t="shared" si="8"/>
        <v>0</v>
      </c>
      <c r="G35" s="16">
        <f t="shared" si="8"/>
        <v>0</v>
      </c>
      <c r="H35" s="16">
        <f t="shared" si="8"/>
        <v>0</v>
      </c>
      <c r="J35" s="16">
        <f t="shared" si="6"/>
        <v>5000</v>
      </c>
    </row>
    <row r="36" spans="2:10">
      <c r="B36" s="23"/>
      <c r="C36" s="14" t="s">
        <v>37</v>
      </c>
      <c r="D36" s="13" t="s">
        <v>31</v>
      </c>
      <c r="E36" s="10"/>
      <c r="F36" s="10"/>
      <c r="G36" s="10"/>
      <c r="H36" s="10"/>
      <c r="J36" s="15"/>
    </row>
    <row r="37" spans="2:10">
      <c r="B37" s="23"/>
      <c r="C37" s="13"/>
      <c r="D37" s="15"/>
      <c r="E37" s="15"/>
      <c r="F37" s="15"/>
      <c r="G37" s="15"/>
      <c r="H37" s="15"/>
      <c r="I37" s="35"/>
      <c r="J37" s="15"/>
    </row>
    <row r="38" spans="2:10">
      <c r="B38" s="23"/>
      <c r="C38" s="13"/>
      <c r="D38" s="15"/>
      <c r="E38" s="15"/>
      <c r="F38" s="15"/>
      <c r="G38" s="15"/>
      <c r="H38" s="15"/>
      <c r="I38" s="35"/>
      <c r="J38" s="15"/>
    </row>
    <row r="39" spans="2:10">
      <c r="B39" s="23"/>
      <c r="C39" s="13"/>
      <c r="D39" s="15"/>
      <c r="E39" s="15"/>
      <c r="F39" s="15"/>
      <c r="G39" s="15"/>
      <c r="H39" s="15"/>
      <c r="I39" s="35"/>
      <c r="J39" s="15"/>
    </row>
    <row r="40" spans="2:10">
      <c r="B40" s="23"/>
      <c r="C40" s="62"/>
      <c r="D40" s="15"/>
      <c r="E40" s="15"/>
      <c r="F40" s="15"/>
      <c r="G40" s="15"/>
      <c r="H40" s="15"/>
      <c r="I40" s="35"/>
      <c r="J40" s="15"/>
    </row>
    <row r="41" spans="2:10">
      <c r="B41" s="23"/>
      <c r="C41" s="25"/>
      <c r="D41" s="15"/>
      <c r="E41" s="11"/>
      <c r="F41" s="11"/>
      <c r="G41" s="11"/>
      <c r="H41" s="11"/>
      <c r="J41" s="15">
        <f t="shared" si="6"/>
        <v>0</v>
      </c>
    </row>
    <row r="42" spans="2:10">
      <c r="B42" s="23"/>
      <c r="C42" s="9" t="s">
        <v>17</v>
      </c>
      <c r="D42" s="16">
        <f>SUM(D37:D41)</f>
        <v>0</v>
      </c>
      <c r="E42" s="16">
        <f t="shared" ref="E42:H42" si="9">SUM(E37:E41)</f>
        <v>0</v>
      </c>
      <c r="F42" s="16">
        <f t="shared" si="9"/>
        <v>0</v>
      </c>
      <c r="G42" s="16">
        <f t="shared" si="9"/>
        <v>0</v>
      </c>
      <c r="H42" s="16">
        <f t="shared" si="9"/>
        <v>0</v>
      </c>
      <c r="J42" s="16">
        <f t="shared" si="6"/>
        <v>0</v>
      </c>
    </row>
    <row r="43" spans="2:10">
      <c r="B43" s="23"/>
      <c r="C43" s="14" t="s">
        <v>38</v>
      </c>
      <c r="D43" s="13" t="s">
        <v>31</v>
      </c>
      <c r="E43" s="10"/>
      <c r="F43" s="10"/>
      <c r="G43" s="10"/>
      <c r="H43" s="10"/>
      <c r="J43" s="15"/>
    </row>
    <row r="44" spans="2:10" ht="43.5">
      <c r="B44" s="23"/>
      <c r="C44" s="25" t="s">
        <v>62</v>
      </c>
      <c r="D44" s="15">
        <v>75000</v>
      </c>
      <c r="E44" s="15">
        <v>75000</v>
      </c>
      <c r="F44" s="15">
        <v>75000</v>
      </c>
      <c r="G44" s="15">
        <v>75000</v>
      </c>
      <c r="H44" s="15">
        <v>75000</v>
      </c>
      <c r="I44" s="35">
        <v>375000</v>
      </c>
      <c r="J44" s="15">
        <f t="shared" si="6"/>
        <v>375000</v>
      </c>
    </row>
    <row r="45" spans="2:10" ht="58">
      <c r="B45" s="23"/>
      <c r="C45" s="25" t="s">
        <v>63</v>
      </c>
      <c r="D45" s="15">
        <v>125000</v>
      </c>
      <c r="E45" s="15">
        <v>156250</v>
      </c>
      <c r="F45" s="15">
        <v>156250</v>
      </c>
      <c r="G45" s="15">
        <v>156250</v>
      </c>
      <c r="H45" s="15">
        <v>156250</v>
      </c>
      <c r="I45" s="35">
        <v>781250</v>
      </c>
      <c r="J45" s="15">
        <f t="shared" si="6"/>
        <v>750000</v>
      </c>
    </row>
    <row r="46" spans="2:10" ht="87">
      <c r="B46" s="23"/>
      <c r="C46" s="25" t="s">
        <v>64</v>
      </c>
      <c r="D46" s="15">
        <v>333332</v>
      </c>
      <c r="E46" s="15">
        <v>416667</v>
      </c>
      <c r="F46" s="15">
        <v>416667</v>
      </c>
      <c r="G46" s="15">
        <v>416667</v>
      </c>
      <c r="H46" s="15">
        <v>416667</v>
      </c>
      <c r="I46" s="35">
        <v>2083335</v>
      </c>
      <c r="J46" s="15">
        <f t="shared" si="6"/>
        <v>2000000</v>
      </c>
    </row>
    <row r="47" spans="2:10">
      <c r="B47" s="23"/>
      <c r="C47" s="25"/>
      <c r="D47" s="15"/>
      <c r="E47" s="11"/>
      <c r="F47" s="11"/>
      <c r="G47" s="11"/>
      <c r="H47" s="11"/>
      <c r="J47" s="15">
        <f t="shared" si="6"/>
        <v>0</v>
      </c>
    </row>
    <row r="48" spans="2:10">
      <c r="B48" s="23"/>
      <c r="C48" s="25"/>
      <c r="D48" s="15"/>
      <c r="E48" s="11"/>
      <c r="F48" s="11"/>
      <c r="G48" s="11"/>
      <c r="H48" s="11"/>
      <c r="J48" s="15">
        <f t="shared" si="6"/>
        <v>0</v>
      </c>
    </row>
    <row r="49" spans="2:10">
      <c r="B49" s="23"/>
      <c r="C49" s="10"/>
      <c r="D49" s="15"/>
      <c r="E49" s="11"/>
      <c r="F49" s="11"/>
      <c r="G49" s="11"/>
      <c r="H49" s="11"/>
      <c r="J49" s="15">
        <f t="shared" si="6"/>
        <v>0</v>
      </c>
    </row>
    <row r="50" spans="2:10">
      <c r="B50" s="24"/>
      <c r="C50" s="9" t="s">
        <v>18</v>
      </c>
      <c r="D50" s="16">
        <f>SUM(D44:D49)</f>
        <v>533332</v>
      </c>
      <c r="E50" s="16">
        <f t="shared" ref="E50:H50" si="10">SUM(E44:E49)</f>
        <v>647917</v>
      </c>
      <c r="F50" s="16">
        <f t="shared" si="10"/>
        <v>647917</v>
      </c>
      <c r="G50" s="16">
        <f t="shared" si="10"/>
        <v>647917</v>
      </c>
      <c r="H50" s="16">
        <f t="shared" si="10"/>
        <v>647917</v>
      </c>
      <c r="J50" s="16">
        <f t="shared" si="6"/>
        <v>3125000</v>
      </c>
    </row>
    <row r="51" spans="2:10">
      <c r="B51" s="24"/>
      <c r="C51" s="9" t="s">
        <v>19</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c r="B52" s="6"/>
      <c r="D52"/>
      <c r="E52"/>
      <c r="H52"/>
      <c r="I52"/>
      <c r="J52" t="s">
        <v>20</v>
      </c>
    </row>
    <row r="53" spans="2:10">
      <c r="B53" s="22" t="s">
        <v>39</v>
      </c>
      <c r="C53" s="17" t="s">
        <v>39</v>
      </c>
      <c r="D53" s="18"/>
      <c r="E53" s="18"/>
      <c r="F53" s="18"/>
      <c r="G53" s="18"/>
      <c r="H53" s="18"/>
      <c r="I53"/>
      <c r="J53" s="18" t="s">
        <v>20</v>
      </c>
    </row>
    <row r="54" spans="2:10">
      <c r="B54" s="23"/>
      <c r="C54" s="25"/>
      <c r="D54" s="13"/>
      <c r="E54" s="10"/>
      <c r="F54" s="10"/>
      <c r="G54" s="10"/>
      <c r="H54" s="10"/>
      <c r="J54" s="15">
        <f>SUM(D54:H54)</f>
        <v>0</v>
      </c>
    </row>
    <row r="55" spans="2:10">
      <c r="B55" s="23"/>
      <c r="C55" s="25"/>
      <c r="D55" s="13"/>
      <c r="E55" s="10"/>
      <c r="F55" s="10"/>
      <c r="G55" s="10"/>
      <c r="H55" s="10"/>
      <c r="J55" s="15">
        <f t="shared" ref="J55:J56" si="12">SUM(D55:H55)</f>
        <v>0</v>
      </c>
    </row>
    <row r="56" spans="2:10">
      <c r="B56" s="24"/>
      <c r="C56" s="9" t="s">
        <v>21</v>
      </c>
      <c r="D56" s="16">
        <f>SUM(D54:D55)</f>
        <v>0</v>
      </c>
      <c r="E56" s="16">
        <f t="shared" ref="E56:H56" si="13">SUM(E54:E55)</f>
        <v>0</v>
      </c>
      <c r="F56" s="16">
        <f t="shared" si="13"/>
        <v>0</v>
      </c>
      <c r="G56" s="16">
        <f t="shared" si="13"/>
        <v>0</v>
      </c>
      <c r="H56" s="16">
        <f t="shared" si="13"/>
        <v>0</v>
      </c>
      <c r="J56" s="16">
        <f t="shared" si="12"/>
        <v>0</v>
      </c>
    </row>
    <row r="57" spans="2:10" ht="15" thickBot="1">
      <c r="B57" s="6"/>
      <c r="D57"/>
      <c r="E57"/>
      <c r="H57"/>
      <c r="I57"/>
      <c r="J57" t="s">
        <v>20</v>
      </c>
    </row>
    <row r="58" spans="2:10" s="1" customFormat="1" ht="29.5" thickBot="1">
      <c r="B58" s="19" t="s">
        <v>22</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sheetData>
  <pageMargins left="0.7" right="0.7" top="0.75" bottom="0.75" header="0.3" footer="0.3"/>
  <pageSetup orientation="portrait" r:id="rId1"/>
  <ignoredErrors>
    <ignoredError sqref="J44:J46 J20:J26 J33 J8"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showGridLines="0" zoomScale="85" zoomScaleNormal="85" workbookViewId="0">
      <pane xSplit="3" ySplit="6" topLeftCell="D7" activePane="bottomRight" state="frozen"/>
      <selection activeCell="R20" sqref="R20:W20"/>
      <selection pane="topRight" activeCell="R20" sqref="R20:W20"/>
      <selection pane="bottomLeft" activeCell="R20" sqref="R20:W20"/>
      <selection pane="bottomRight" activeCell="R20" sqref="R20:W20"/>
    </sheetView>
  </sheetViews>
  <sheetFormatPr defaultColWidth="9.1796875" defaultRowHeight="14.5"/>
  <cols>
    <col min="1" max="1" width="3.1796875" customWidth="1"/>
    <col min="2" max="2" width="12.1796875" customWidth="1"/>
    <col min="3" max="3" width="52.81640625" customWidth="1"/>
    <col min="4" max="4" width="12.81640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c r="B2" s="30" t="s">
        <v>29</v>
      </c>
    </row>
    <row r="3" spans="2:39">
      <c r="B3" s="5"/>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ht="29">
      <c r="B8" s="23"/>
      <c r="C8" s="25" t="s">
        <v>65</v>
      </c>
      <c r="D8" s="15">
        <v>40000</v>
      </c>
      <c r="E8" s="15">
        <v>42500</v>
      </c>
      <c r="F8" s="15">
        <v>45000</v>
      </c>
      <c r="G8" s="15">
        <v>47500</v>
      </c>
      <c r="H8" s="15">
        <v>50000</v>
      </c>
      <c r="I8" s="35">
        <v>450000</v>
      </c>
      <c r="J8" s="15">
        <f>SUM(D8:H8)</f>
        <v>225000</v>
      </c>
    </row>
    <row r="9" spans="2:39" ht="29">
      <c r="B9" s="23"/>
      <c r="C9" s="25" t="s">
        <v>43</v>
      </c>
      <c r="D9" s="15">
        <v>30000</v>
      </c>
      <c r="E9" s="15">
        <v>32500</v>
      </c>
      <c r="F9" s="15">
        <v>35000</v>
      </c>
      <c r="G9" s="15">
        <v>37500</v>
      </c>
      <c r="H9" s="15">
        <v>40000</v>
      </c>
      <c r="J9" s="15">
        <f>SUM(D9:H9)</f>
        <v>175000</v>
      </c>
    </row>
    <row r="10" spans="2:39">
      <c r="B10" s="23"/>
      <c r="C10" s="27"/>
      <c r="D10" s="15"/>
      <c r="E10" s="11"/>
      <c r="F10" s="11"/>
      <c r="G10" s="11"/>
      <c r="H10" s="11"/>
      <c r="J10" s="15">
        <f>SUM(D10:H10)</f>
        <v>0</v>
      </c>
    </row>
    <row r="11" spans="2:39">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c r="B12" s="23"/>
      <c r="C12" s="14" t="s">
        <v>32</v>
      </c>
      <c r="D12" s="13" t="s">
        <v>31</v>
      </c>
      <c r="E12" s="10"/>
      <c r="F12" s="10"/>
      <c r="G12" s="10"/>
      <c r="H12" s="10"/>
      <c r="J12" s="8" t="s">
        <v>31</v>
      </c>
    </row>
    <row r="13" spans="2:39">
      <c r="B13" s="23"/>
      <c r="C13" s="25" t="s">
        <v>44</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c r="B14" s="23"/>
      <c r="C14" s="25"/>
      <c r="D14" s="15"/>
      <c r="E14" s="15"/>
      <c r="F14" s="15"/>
      <c r="G14" s="15"/>
      <c r="H14" s="15"/>
      <c r="J14" s="15">
        <f t="shared" ref="J14:J15" si="2">SUM(D14:H14)</f>
        <v>0</v>
      </c>
    </row>
    <row r="15" spans="2:39">
      <c r="B15" s="23"/>
      <c r="C15" s="10"/>
      <c r="D15" s="15"/>
      <c r="E15" s="11"/>
      <c r="F15" s="11"/>
      <c r="G15" s="11"/>
      <c r="H15" s="11"/>
      <c r="J15" s="15">
        <f t="shared" si="2"/>
        <v>0</v>
      </c>
    </row>
    <row r="16" spans="2:39">
      <c r="B16" s="23"/>
      <c r="C16" s="9" t="s">
        <v>13</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c r="B17" s="23"/>
      <c r="C17" s="14" t="s">
        <v>33</v>
      </c>
      <c r="D17" s="13" t="s">
        <v>31</v>
      </c>
      <c r="E17" s="10"/>
      <c r="F17" s="10"/>
      <c r="G17" s="10"/>
      <c r="H17" s="10"/>
      <c r="J17" s="8" t="s">
        <v>31</v>
      </c>
    </row>
    <row r="18" spans="2:10">
      <c r="B18" s="23"/>
      <c r="C18" s="25" t="s">
        <v>60</v>
      </c>
      <c r="D18" s="13"/>
      <c r="E18" s="10"/>
      <c r="F18" s="10"/>
      <c r="G18" s="10"/>
      <c r="H18" s="10"/>
      <c r="J18" s="15" t="s">
        <v>31</v>
      </c>
    </row>
    <row r="19" spans="2:10">
      <c r="B19" s="23"/>
      <c r="C19" s="29" t="s">
        <v>45</v>
      </c>
      <c r="D19" s="15" t="s">
        <v>35</v>
      </c>
      <c r="E19" s="11" t="s">
        <v>35</v>
      </c>
      <c r="F19" s="11" t="s">
        <v>35</v>
      </c>
      <c r="G19" s="11"/>
      <c r="H19" s="11"/>
      <c r="J19" s="15"/>
    </row>
    <row r="20" spans="2:10">
      <c r="B20" s="23"/>
      <c r="C20" s="29" t="s">
        <v>46</v>
      </c>
      <c r="D20" s="15">
        <v>400</v>
      </c>
      <c r="E20" s="15">
        <v>400</v>
      </c>
      <c r="F20" s="15">
        <v>400</v>
      </c>
      <c r="G20" s="15">
        <v>400</v>
      </c>
      <c r="H20" s="15">
        <v>400</v>
      </c>
      <c r="I20" s="35">
        <v>2000</v>
      </c>
      <c r="J20" s="15">
        <f>SUM(D20:H20)</f>
        <v>2000</v>
      </c>
    </row>
    <row r="21" spans="2:10">
      <c r="B21" s="23"/>
      <c r="C21" s="29" t="s">
        <v>47</v>
      </c>
      <c r="D21" s="15">
        <v>50</v>
      </c>
      <c r="E21" s="15">
        <v>50</v>
      </c>
      <c r="F21" s="15">
        <v>50</v>
      </c>
      <c r="G21" s="15">
        <v>50</v>
      </c>
      <c r="H21" s="15">
        <v>50</v>
      </c>
      <c r="I21" s="35">
        <v>250</v>
      </c>
      <c r="J21" s="15">
        <f t="shared" ref="J21:J26" si="4">SUM(D21:H21)</f>
        <v>250</v>
      </c>
    </row>
    <row r="22" spans="2:10">
      <c r="B22" s="23"/>
      <c r="C22" s="25" t="s">
        <v>66</v>
      </c>
      <c r="D22" s="15">
        <v>600</v>
      </c>
      <c r="E22" s="15">
        <v>600</v>
      </c>
      <c r="F22" s="15">
        <v>600</v>
      </c>
      <c r="G22" s="15">
        <v>600</v>
      </c>
      <c r="H22" s="15">
        <v>600</v>
      </c>
      <c r="I22" s="35">
        <v>2250</v>
      </c>
      <c r="J22" s="15">
        <f t="shared" si="4"/>
        <v>3000</v>
      </c>
    </row>
    <row r="23" spans="2:10">
      <c r="B23" s="23"/>
      <c r="C23" s="29" t="s">
        <v>49</v>
      </c>
      <c r="D23" s="15">
        <v>245</v>
      </c>
      <c r="E23" s="15">
        <v>245</v>
      </c>
      <c r="F23" s="15">
        <v>245</v>
      </c>
      <c r="G23" s="15">
        <v>245</v>
      </c>
      <c r="H23" s="15">
        <v>245</v>
      </c>
      <c r="I23" s="35">
        <v>1243</v>
      </c>
      <c r="J23" s="15">
        <f t="shared" si="4"/>
        <v>1225</v>
      </c>
    </row>
    <row r="24" spans="2:10">
      <c r="B24" s="23"/>
      <c r="C24" s="29" t="s">
        <v>50</v>
      </c>
      <c r="D24" s="15">
        <v>45</v>
      </c>
      <c r="E24" s="15">
        <v>45</v>
      </c>
      <c r="F24" s="15">
        <v>45</v>
      </c>
      <c r="G24" s="15">
        <v>45</v>
      </c>
      <c r="H24" s="15">
        <v>45</v>
      </c>
      <c r="I24" s="35">
        <v>225</v>
      </c>
      <c r="J24" s="15">
        <f t="shared" si="4"/>
        <v>225</v>
      </c>
    </row>
    <row r="25" spans="2:10">
      <c r="B25" s="23"/>
      <c r="C25" s="29" t="s">
        <v>51</v>
      </c>
      <c r="D25" s="15">
        <v>80</v>
      </c>
      <c r="E25" s="15">
        <v>80</v>
      </c>
      <c r="F25" s="15">
        <v>80</v>
      </c>
      <c r="G25" s="15">
        <v>80</v>
      </c>
      <c r="H25" s="15">
        <v>80</v>
      </c>
      <c r="I25" s="35">
        <v>400</v>
      </c>
      <c r="J25" s="15">
        <f t="shared" si="4"/>
        <v>400</v>
      </c>
    </row>
    <row r="26" spans="2:10">
      <c r="B26" s="23"/>
      <c r="C26" s="25"/>
      <c r="D26" s="15"/>
      <c r="E26" s="15"/>
      <c r="F26" s="15"/>
      <c r="G26" s="15"/>
      <c r="H26" s="15"/>
      <c r="I26" s="35">
        <v>1638</v>
      </c>
      <c r="J26" s="15">
        <f t="shared" si="4"/>
        <v>0</v>
      </c>
    </row>
    <row r="27" spans="2:10">
      <c r="B27" s="23"/>
      <c r="C27" s="9" t="s">
        <v>14</v>
      </c>
      <c r="D27" s="16">
        <f>SUM(D20:D26)</f>
        <v>1420</v>
      </c>
      <c r="E27" s="16">
        <f t="shared" ref="E27:H27" si="5">SUM(E20:E26)</f>
        <v>1420</v>
      </c>
      <c r="F27" s="16">
        <f t="shared" si="5"/>
        <v>1420</v>
      </c>
      <c r="G27" s="16">
        <f t="shared" si="5"/>
        <v>1420</v>
      </c>
      <c r="H27" s="16">
        <f t="shared" si="5"/>
        <v>1420</v>
      </c>
      <c r="J27" s="16">
        <f>SUM(D27:H27)</f>
        <v>7100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51" si="6">SUM(D30:H30)</f>
        <v>0</v>
      </c>
    </row>
    <row r="31" spans="2:10">
      <c r="B31" s="23"/>
      <c r="C31" s="9" t="s">
        <v>15</v>
      </c>
      <c r="D31" s="12">
        <f>SUM(D29:D30)</f>
        <v>0</v>
      </c>
      <c r="E31" s="12">
        <f t="shared" ref="E31:H31" si="7">SUM(E29:E30)</f>
        <v>0</v>
      </c>
      <c r="F31" s="12">
        <f t="shared" si="7"/>
        <v>0</v>
      </c>
      <c r="G31" s="12">
        <f t="shared" si="7"/>
        <v>0</v>
      </c>
      <c r="H31" s="12">
        <f t="shared" si="7"/>
        <v>0</v>
      </c>
      <c r="J31" s="16">
        <f t="shared" si="6"/>
        <v>0</v>
      </c>
    </row>
    <row r="32" spans="2:10">
      <c r="B32" s="23"/>
      <c r="C32" s="14" t="s">
        <v>36</v>
      </c>
      <c r="D32" s="13" t="s">
        <v>31</v>
      </c>
      <c r="E32" s="10"/>
      <c r="F32" s="10"/>
      <c r="G32" s="10"/>
      <c r="H32" s="10"/>
      <c r="J32" s="15"/>
    </row>
    <row r="33" spans="2:10">
      <c r="B33" s="23"/>
      <c r="C33" s="25" t="s">
        <v>54</v>
      </c>
      <c r="D33" s="15">
        <v>2500</v>
      </c>
      <c r="E33" s="15">
        <v>0</v>
      </c>
      <c r="F33" s="15">
        <v>0</v>
      </c>
      <c r="G33" s="15">
        <v>0</v>
      </c>
      <c r="H33" s="15">
        <v>0</v>
      </c>
      <c r="I33" s="35">
        <v>5000</v>
      </c>
      <c r="J33" s="15">
        <f t="shared" si="6"/>
        <v>2500</v>
      </c>
    </row>
    <row r="34" spans="2:10">
      <c r="B34" s="23"/>
      <c r="C34" s="25"/>
      <c r="D34" s="15"/>
      <c r="E34" s="11"/>
      <c r="F34" s="11"/>
      <c r="G34" s="11"/>
      <c r="H34" s="11"/>
      <c r="J34" s="15">
        <f t="shared" si="6"/>
        <v>0</v>
      </c>
    </row>
    <row r="35" spans="2:10">
      <c r="B35" s="23"/>
      <c r="C35" s="9" t="s">
        <v>16</v>
      </c>
      <c r="D35" s="16">
        <f>SUM(D33:D34)</f>
        <v>2500</v>
      </c>
      <c r="E35" s="16">
        <f t="shared" ref="E35:H35" si="8">SUM(E33:E34)</f>
        <v>0</v>
      </c>
      <c r="F35" s="16">
        <f t="shared" si="8"/>
        <v>0</v>
      </c>
      <c r="G35" s="16">
        <f t="shared" si="8"/>
        <v>0</v>
      </c>
      <c r="H35" s="16">
        <f t="shared" si="8"/>
        <v>0</v>
      </c>
      <c r="J35" s="16">
        <f t="shared" si="6"/>
        <v>2500</v>
      </c>
    </row>
    <row r="36" spans="2:10">
      <c r="B36" s="23"/>
      <c r="C36" s="14" t="s">
        <v>37</v>
      </c>
      <c r="D36" s="13" t="s">
        <v>31</v>
      </c>
      <c r="E36" s="10"/>
      <c r="F36" s="10"/>
      <c r="G36" s="10"/>
      <c r="H36" s="10"/>
      <c r="J36" s="15"/>
    </row>
    <row r="37" spans="2:10" ht="29">
      <c r="B37" s="23"/>
      <c r="C37" s="61" t="s">
        <v>67</v>
      </c>
      <c r="D37" s="15"/>
      <c r="E37" s="15"/>
      <c r="F37" s="15"/>
      <c r="G37" s="15"/>
      <c r="H37" s="15"/>
      <c r="I37" s="35"/>
      <c r="J37" s="15">
        <f t="shared" si="6"/>
        <v>0</v>
      </c>
    </row>
    <row r="38" spans="2:10">
      <c r="B38" s="23"/>
      <c r="C38" s="25" t="s">
        <v>68</v>
      </c>
      <c r="D38" s="15">
        <v>0</v>
      </c>
      <c r="E38" s="15">
        <v>6200000</v>
      </c>
      <c r="F38" s="15">
        <v>0</v>
      </c>
      <c r="G38" s="15">
        <v>0</v>
      </c>
      <c r="H38" s="15">
        <v>0</v>
      </c>
      <c r="I38" s="35">
        <v>22500000</v>
      </c>
      <c r="J38" s="15">
        <f t="shared" si="6"/>
        <v>6200000</v>
      </c>
    </row>
    <row r="39" spans="2:10">
      <c r="B39" s="23"/>
      <c r="C39" s="25" t="s">
        <v>69</v>
      </c>
      <c r="D39" s="15">
        <v>0</v>
      </c>
      <c r="E39" s="15">
        <v>3142000</v>
      </c>
      <c r="F39" s="15">
        <v>0</v>
      </c>
      <c r="G39" s="15">
        <v>0</v>
      </c>
      <c r="H39" s="15">
        <v>0</v>
      </c>
      <c r="I39" s="35">
        <v>75000000</v>
      </c>
      <c r="J39" s="15">
        <f t="shared" si="6"/>
        <v>3142000</v>
      </c>
    </row>
    <row r="40" spans="2:10">
      <c r="B40" s="23"/>
      <c r="C40" s="25" t="s">
        <v>70</v>
      </c>
      <c r="D40" s="15">
        <v>0</v>
      </c>
      <c r="E40" s="15">
        <v>850000</v>
      </c>
      <c r="F40" s="15">
        <v>0</v>
      </c>
      <c r="G40" s="15">
        <v>0</v>
      </c>
      <c r="H40" s="15">
        <v>0</v>
      </c>
      <c r="I40" s="35"/>
      <c r="J40" s="15">
        <f t="shared" si="6"/>
        <v>850000</v>
      </c>
    </row>
    <row r="41" spans="2:10">
      <c r="B41" s="23"/>
      <c r="C41" s="25" t="s">
        <v>71</v>
      </c>
      <c r="D41" s="15">
        <v>0</v>
      </c>
      <c r="E41" s="15">
        <v>82100</v>
      </c>
      <c r="F41" s="15">
        <v>82100</v>
      </c>
      <c r="G41" s="15">
        <v>82100</v>
      </c>
      <c r="H41" s="15">
        <v>82100</v>
      </c>
      <c r="J41" s="15">
        <f t="shared" si="6"/>
        <v>328400</v>
      </c>
    </row>
    <row r="42" spans="2:10">
      <c r="B42" s="23"/>
      <c r="C42" s="9" t="s">
        <v>17</v>
      </c>
      <c r="D42" s="16">
        <f>SUM(D37:D41)</f>
        <v>0</v>
      </c>
      <c r="E42" s="16">
        <f t="shared" ref="E42:H42" si="9">SUM(E37:E41)</f>
        <v>10274100</v>
      </c>
      <c r="F42" s="16">
        <f t="shared" si="9"/>
        <v>82100</v>
      </c>
      <c r="G42" s="16">
        <f t="shared" si="9"/>
        <v>82100</v>
      </c>
      <c r="H42" s="16">
        <f t="shared" si="9"/>
        <v>82100</v>
      </c>
      <c r="J42" s="16">
        <f t="shared" si="6"/>
        <v>10520400</v>
      </c>
    </row>
    <row r="43" spans="2:10">
      <c r="B43" s="23"/>
      <c r="C43" s="14" t="s">
        <v>38</v>
      </c>
      <c r="D43" s="13" t="s">
        <v>31</v>
      </c>
      <c r="E43" s="10"/>
      <c r="F43" s="10"/>
      <c r="G43" s="10"/>
      <c r="H43" s="10"/>
      <c r="J43" s="15"/>
    </row>
    <row r="44" spans="2:10" ht="29">
      <c r="B44" s="23"/>
      <c r="C44" s="25" t="s">
        <v>72</v>
      </c>
      <c r="D44" s="15">
        <v>4000</v>
      </c>
      <c r="E44" s="15">
        <v>4000</v>
      </c>
      <c r="F44" s="15">
        <v>4000</v>
      </c>
      <c r="G44" s="15">
        <v>4000</v>
      </c>
      <c r="H44" s="15">
        <v>4000</v>
      </c>
      <c r="I44" s="35">
        <v>375000</v>
      </c>
      <c r="J44" s="15">
        <f t="shared" si="6"/>
        <v>20000</v>
      </c>
    </row>
    <row r="45" spans="2:10">
      <c r="B45" s="23"/>
      <c r="C45" s="25"/>
      <c r="D45" s="15"/>
      <c r="E45" s="15"/>
      <c r="F45" s="15"/>
      <c r="G45" s="15"/>
      <c r="H45" s="15"/>
      <c r="I45" s="35">
        <v>781250</v>
      </c>
      <c r="J45" s="15">
        <f t="shared" si="6"/>
        <v>0</v>
      </c>
    </row>
    <row r="46" spans="2:10">
      <c r="B46" s="23"/>
      <c r="C46" s="25"/>
      <c r="D46" s="15"/>
      <c r="E46" s="15"/>
      <c r="F46" s="15"/>
      <c r="G46" s="15"/>
      <c r="H46" s="15"/>
      <c r="I46" s="35">
        <v>2083335</v>
      </c>
      <c r="J46" s="15">
        <f t="shared" si="6"/>
        <v>0</v>
      </c>
    </row>
    <row r="47" spans="2:10">
      <c r="B47" s="23"/>
      <c r="C47" s="25"/>
      <c r="D47" s="15"/>
      <c r="E47" s="11"/>
      <c r="F47" s="11"/>
      <c r="G47" s="11"/>
      <c r="H47" s="11"/>
      <c r="J47" s="15">
        <f t="shared" si="6"/>
        <v>0</v>
      </c>
    </row>
    <row r="48" spans="2:10">
      <c r="B48" s="23"/>
      <c r="C48" s="25"/>
      <c r="D48" s="15"/>
      <c r="E48" s="11"/>
      <c r="F48" s="11"/>
      <c r="G48" s="11"/>
      <c r="H48" s="11"/>
      <c r="J48" s="15">
        <f t="shared" si="6"/>
        <v>0</v>
      </c>
    </row>
    <row r="49" spans="2:10">
      <c r="B49" s="23"/>
      <c r="C49" s="10"/>
      <c r="D49" s="15"/>
      <c r="E49" s="11"/>
      <c r="F49" s="11"/>
      <c r="G49" s="11"/>
      <c r="H49" s="11"/>
      <c r="J49" s="15">
        <f t="shared" si="6"/>
        <v>0</v>
      </c>
    </row>
    <row r="50" spans="2:10">
      <c r="B50" s="24"/>
      <c r="C50" s="9" t="s">
        <v>18</v>
      </c>
      <c r="D50" s="16">
        <f>SUM(D44:D49)</f>
        <v>4000</v>
      </c>
      <c r="E50" s="16">
        <f t="shared" ref="E50:H50" si="10">SUM(E44:E49)</f>
        <v>4000</v>
      </c>
      <c r="F50" s="16">
        <f t="shared" si="10"/>
        <v>4000</v>
      </c>
      <c r="G50" s="16">
        <f t="shared" si="10"/>
        <v>4000</v>
      </c>
      <c r="H50" s="16">
        <f t="shared" si="10"/>
        <v>4000</v>
      </c>
      <c r="J50" s="16">
        <f t="shared" si="6"/>
        <v>20000</v>
      </c>
    </row>
    <row r="51" spans="2:10">
      <c r="B51" s="24"/>
      <c r="C51" s="9" t="s">
        <v>19</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c r="B52" s="6"/>
      <c r="D52"/>
      <c r="E52"/>
      <c r="H52"/>
      <c r="I52"/>
      <c r="J52" t="s">
        <v>20</v>
      </c>
    </row>
    <row r="53" spans="2:10">
      <c r="B53" s="22" t="s">
        <v>39</v>
      </c>
      <c r="C53" s="17" t="s">
        <v>39</v>
      </c>
      <c r="D53" s="18"/>
      <c r="E53" s="18"/>
      <c r="F53" s="18"/>
      <c r="G53" s="18"/>
      <c r="H53" s="18"/>
      <c r="I53"/>
      <c r="J53" s="18" t="s">
        <v>20</v>
      </c>
    </row>
    <row r="54" spans="2:10" ht="29">
      <c r="B54" s="23"/>
      <c r="C54" s="25" t="s">
        <v>73</v>
      </c>
      <c r="D54" s="15">
        <f>0.4*(D11+D16)</f>
        <v>32760</v>
      </c>
      <c r="E54" s="15">
        <f t="shared" ref="E54:H54" si="12">0.4*(E11+E16)</f>
        <v>35100</v>
      </c>
      <c r="F54" s="15">
        <f t="shared" si="12"/>
        <v>37440</v>
      </c>
      <c r="G54" s="15">
        <f t="shared" si="12"/>
        <v>39780</v>
      </c>
      <c r="H54" s="15">
        <f t="shared" si="12"/>
        <v>42120</v>
      </c>
      <c r="J54" s="15">
        <f>SUM(D54:H54)</f>
        <v>187200</v>
      </c>
    </row>
    <row r="55" spans="2:10">
      <c r="B55" s="23"/>
      <c r="C55" s="25"/>
      <c r="D55" s="13"/>
      <c r="E55" s="10"/>
      <c r="F55" s="10"/>
      <c r="G55" s="10"/>
      <c r="H55" s="10"/>
      <c r="J55" s="15">
        <f t="shared" ref="J55:J56" si="13">SUM(D55:H55)</f>
        <v>0</v>
      </c>
    </row>
    <row r="56" spans="2:10">
      <c r="B56" s="24"/>
      <c r="C56" s="9" t="s">
        <v>21</v>
      </c>
      <c r="D56" s="16">
        <f>SUM(D54:D55)</f>
        <v>32760</v>
      </c>
      <c r="E56" s="16">
        <f t="shared" ref="E56:H56" si="14">SUM(E54:E55)</f>
        <v>35100</v>
      </c>
      <c r="F56" s="16">
        <f t="shared" si="14"/>
        <v>37440</v>
      </c>
      <c r="G56" s="16">
        <f t="shared" si="14"/>
        <v>39780</v>
      </c>
      <c r="H56" s="16">
        <f t="shared" si="14"/>
        <v>42120</v>
      </c>
      <c r="J56" s="16">
        <f t="shared" si="13"/>
        <v>187200</v>
      </c>
    </row>
    <row r="57" spans="2:10" ht="15" thickBot="1">
      <c r="B57" s="6"/>
      <c r="D57"/>
      <c r="E57"/>
      <c r="H57"/>
      <c r="I57"/>
      <c r="J57" t="s">
        <v>20</v>
      </c>
    </row>
    <row r="58" spans="2:10" s="1" customFormat="1" ht="29.5" thickBot="1">
      <c r="B58" s="19" t="s">
        <v>22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79"/>
  <sheetViews>
    <sheetView showGridLines="0" topLeftCell="A37" zoomScale="81" zoomScaleNormal="85" workbookViewId="0">
      <selection activeCell="J51" sqref="J51"/>
    </sheetView>
  </sheetViews>
  <sheetFormatPr defaultColWidth="9.1796875" defaultRowHeight="14.5"/>
  <cols>
    <col min="1" max="1" width="3.1796875" customWidth="1"/>
    <col min="2" max="2" width="10.1796875" customWidth="1"/>
    <col min="3" max="3" width="35.453125" customWidth="1"/>
    <col min="4" max="4" width="14.6328125" style="6" customWidth="1"/>
    <col min="5" max="5" width="15.1796875" style="2" customWidth="1"/>
    <col min="6" max="6" width="15.36328125" customWidth="1"/>
    <col min="7" max="7" width="18.26953125" customWidth="1"/>
    <col min="8" max="8" width="15.08984375" style="2" customWidth="1"/>
    <col min="9" max="9" width="1.81640625" style="7" customWidth="1"/>
    <col min="10" max="10" width="14.81640625" customWidth="1"/>
    <col min="11" max="11" width="10.1796875" customWidth="1"/>
    <col min="13" max="13" width="10.36328125" bestFit="1" customWidth="1"/>
    <col min="15" max="15" width="11.36328125" bestFit="1" customWidth="1"/>
    <col min="16" max="16" width="11.453125" customWidth="1"/>
    <col min="17" max="17" width="10.36328125" bestFit="1" customWidth="1"/>
  </cols>
  <sheetData>
    <row r="2" spans="2:39" ht="23.5">
      <c r="B2" s="30" t="s">
        <v>29</v>
      </c>
    </row>
    <row r="3" spans="2:39">
      <c r="B3" s="5" t="s">
        <v>74</v>
      </c>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ht="29">
      <c r="B7" s="70"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c r="B8" s="23"/>
      <c r="C8" s="9" t="s">
        <v>12</v>
      </c>
      <c r="D8" s="16"/>
      <c r="E8" s="16"/>
      <c r="F8" s="16"/>
      <c r="G8" s="16"/>
      <c r="H8" s="16"/>
      <c r="J8" s="16"/>
      <c r="K8" s="81"/>
    </row>
    <row r="9" spans="2:39">
      <c r="B9" s="23"/>
      <c r="C9" s="14"/>
      <c r="D9" s="71"/>
      <c r="E9"/>
      <c r="H9"/>
      <c r="J9" s="72"/>
    </row>
    <row r="10" spans="2:39">
      <c r="B10" s="23"/>
      <c r="C10" s="25"/>
      <c r="D10" s="71"/>
      <c r="E10" s="73"/>
      <c r="F10" s="73"/>
      <c r="G10" s="73"/>
      <c r="H10" s="73"/>
      <c r="J10" s="15"/>
    </row>
    <row r="11" spans="2:39">
      <c r="B11" s="23"/>
      <c r="C11" s="25"/>
      <c r="D11" s="15"/>
      <c r="E11" s="15"/>
      <c r="F11" s="15"/>
      <c r="G11" s="15"/>
      <c r="H11" s="15"/>
      <c r="J11" s="15"/>
    </row>
    <row r="12" spans="2:39">
      <c r="B12" s="23"/>
      <c r="C12" s="25"/>
      <c r="D12" s="15"/>
      <c r="E12" s="15"/>
      <c r="F12" s="15"/>
      <c r="G12" s="15"/>
      <c r="H12" s="15"/>
      <c r="J12" s="15"/>
    </row>
    <row r="13" spans="2:39">
      <c r="B13" s="23"/>
      <c r="C13" s="25"/>
      <c r="D13" s="15"/>
      <c r="E13" s="15"/>
      <c r="F13" s="15"/>
      <c r="G13" s="15"/>
      <c r="H13" s="15"/>
      <c r="J13" s="15"/>
      <c r="P13" s="78"/>
    </row>
    <row r="14" spans="2:39">
      <c r="B14" s="23"/>
      <c r="C14" s="25"/>
      <c r="D14" s="15"/>
      <c r="E14" s="15"/>
      <c r="F14" s="15"/>
      <c r="G14" s="15"/>
      <c r="H14" s="15"/>
      <c r="J14" s="15"/>
      <c r="P14" s="78"/>
    </row>
    <row r="15" spans="2:39">
      <c r="B15" s="23"/>
      <c r="C15" s="10"/>
      <c r="D15" s="15"/>
      <c r="E15" s="11"/>
      <c r="F15" s="11"/>
      <c r="G15" s="11"/>
      <c r="H15" s="11"/>
      <c r="J15" s="15">
        <f t="shared" ref="J14:J15" si="0">SUM(D15:H15)</f>
        <v>0</v>
      </c>
      <c r="P15" s="78"/>
    </row>
    <row r="16" spans="2:39">
      <c r="B16" s="23"/>
      <c r="C16" s="9" t="s">
        <v>13</v>
      </c>
      <c r="D16" s="16">
        <f>SUM(D10:D14)</f>
        <v>0</v>
      </c>
      <c r="E16" s="16">
        <f>SUM(E10:E14)</f>
        <v>0</v>
      </c>
      <c r="F16" s="16">
        <f t="shared" ref="F16:H16" si="1">SUM(F10:F14)</f>
        <v>0</v>
      </c>
      <c r="G16" s="16">
        <f t="shared" si="1"/>
        <v>0</v>
      </c>
      <c r="H16" s="16">
        <f t="shared" si="1"/>
        <v>0</v>
      </c>
      <c r="J16" s="16">
        <f>SUM(D16:H16)</f>
        <v>0</v>
      </c>
      <c r="P16" s="78"/>
    </row>
    <row r="17" spans="2:17">
      <c r="B17" s="23"/>
      <c r="C17" s="14" t="s">
        <v>33</v>
      </c>
      <c r="D17" s="13" t="s">
        <v>31</v>
      </c>
      <c r="E17" s="10"/>
      <c r="F17" s="10"/>
      <c r="G17" s="10"/>
      <c r="H17" s="10"/>
      <c r="J17" s="8" t="s">
        <v>31</v>
      </c>
    </row>
    <row r="18" spans="2:17">
      <c r="B18" s="23"/>
      <c r="C18" s="29"/>
      <c r="D18" s="15"/>
      <c r="E18" s="11"/>
      <c r="F18" s="11"/>
      <c r="G18" s="11"/>
      <c r="H18" s="11"/>
      <c r="J18" s="15">
        <f>SUM(D18:H18)</f>
        <v>0</v>
      </c>
    </row>
    <row r="19" spans="2:17">
      <c r="B19" s="23"/>
      <c r="C19" s="29"/>
      <c r="D19" s="15"/>
      <c r="E19" s="15"/>
      <c r="F19" s="15"/>
      <c r="G19" s="15"/>
      <c r="H19" s="15"/>
      <c r="I19" s="35"/>
      <c r="J19" s="15">
        <f>SUM(D19:H19)</f>
        <v>0</v>
      </c>
    </row>
    <row r="20" spans="2:17">
      <c r="B20" s="23"/>
      <c r="C20" s="25"/>
      <c r="D20" s="15"/>
      <c r="E20" s="15"/>
      <c r="F20" s="15"/>
      <c r="G20" s="15"/>
      <c r="H20" s="15"/>
      <c r="I20" s="35"/>
      <c r="J20" s="15">
        <f t="shared" ref="J20" si="2">SUM(D20:H20)</f>
        <v>0</v>
      </c>
    </row>
    <row r="21" spans="2:17">
      <c r="B21" s="23"/>
      <c r="C21" s="9" t="s">
        <v>14</v>
      </c>
      <c r="D21" s="16">
        <f>SUM(D19:D20)</f>
        <v>0</v>
      </c>
      <c r="E21" s="16">
        <f>SUM(E19:E20)</f>
        <v>0</v>
      </c>
      <c r="F21" s="16">
        <f>SUM(F19:F20)</f>
        <v>0</v>
      </c>
      <c r="G21" s="16">
        <f>SUM(G19:G20)</f>
        <v>0</v>
      </c>
      <c r="H21" s="16">
        <f>SUM(H19:H20)</f>
        <v>0</v>
      </c>
      <c r="J21" s="16">
        <f>SUM(J18:J20)</f>
        <v>0</v>
      </c>
    </row>
    <row r="22" spans="2:17">
      <c r="B22" s="23"/>
      <c r="C22" s="14" t="s">
        <v>34</v>
      </c>
      <c r="D22" s="15"/>
      <c r="E22" s="10"/>
      <c r="F22" s="10"/>
      <c r="G22" s="10"/>
      <c r="H22" s="10"/>
      <c r="J22" s="15" t="s">
        <v>20</v>
      </c>
    </row>
    <row r="23" spans="2:17">
      <c r="B23" s="23"/>
      <c r="D23"/>
      <c r="E23" s="10"/>
      <c r="F23" s="10"/>
      <c r="G23" s="10"/>
      <c r="H23" s="10"/>
      <c r="J23" s="15">
        <f>SUM(D23:H23)</f>
        <v>0</v>
      </c>
    </row>
    <row r="24" spans="2:17">
      <c r="B24" s="23"/>
      <c r="C24" s="28" t="s">
        <v>35</v>
      </c>
      <c r="D24" s="13" t="s">
        <v>31</v>
      </c>
      <c r="E24" s="10"/>
      <c r="F24" s="10"/>
      <c r="G24" s="10"/>
      <c r="H24" s="10"/>
      <c r="J24" s="15">
        <f t="shared" ref="J24:J28" si="3">SUM(D24:H24)</f>
        <v>0</v>
      </c>
      <c r="Q24" s="34"/>
    </row>
    <row r="25" spans="2:17">
      <c r="B25" s="23"/>
      <c r="C25" s="9" t="s">
        <v>15</v>
      </c>
      <c r="D25" s="12">
        <f>SUM(D23:D24)</f>
        <v>0</v>
      </c>
      <c r="E25" s="12">
        <f t="shared" ref="E25:H25" si="4">SUM(E23:E24)</f>
        <v>0</v>
      </c>
      <c r="F25" s="12">
        <f t="shared" si="4"/>
        <v>0</v>
      </c>
      <c r="G25" s="12">
        <f t="shared" si="4"/>
        <v>0</v>
      </c>
      <c r="H25" s="12">
        <f t="shared" si="4"/>
        <v>0</v>
      </c>
      <c r="J25" s="16">
        <f>SUM(J23:J24)</f>
        <v>0</v>
      </c>
    </row>
    <row r="26" spans="2:17">
      <c r="B26" s="23"/>
      <c r="C26" s="14" t="s">
        <v>36</v>
      </c>
      <c r="D26" s="13" t="s">
        <v>31</v>
      </c>
      <c r="E26" s="10"/>
      <c r="F26" s="10"/>
      <c r="G26" s="10"/>
      <c r="H26" s="10"/>
      <c r="J26" s="15"/>
    </row>
    <row r="27" spans="2:17">
      <c r="B27" s="23"/>
      <c r="C27" s="25"/>
      <c r="D27" s="15"/>
      <c r="E27" s="15"/>
      <c r="F27" s="15"/>
      <c r="G27" s="15"/>
      <c r="H27" s="15"/>
      <c r="I27" s="35"/>
      <c r="J27" s="15">
        <f t="shared" si="3"/>
        <v>0</v>
      </c>
    </row>
    <row r="28" spans="2:17">
      <c r="B28" s="23"/>
      <c r="C28" s="25"/>
      <c r="D28" s="15"/>
      <c r="E28" s="11"/>
      <c r="F28" s="11"/>
      <c r="G28" s="11"/>
      <c r="H28" s="11"/>
      <c r="J28" s="15">
        <f t="shared" si="3"/>
        <v>0</v>
      </c>
      <c r="O28" s="34">
        <f>SUM(J30:J35,J10:J15,J18:J20,J23:J24,J27:J28,J43:J45,J52:J58,J66:J67)</f>
        <v>15506973</v>
      </c>
    </row>
    <row r="29" spans="2:17">
      <c r="B29" s="23"/>
      <c r="C29" s="9" t="s">
        <v>16</v>
      </c>
      <c r="D29" s="16"/>
      <c r="E29" s="16"/>
      <c r="F29" s="16"/>
      <c r="G29" s="16"/>
      <c r="H29" s="16"/>
      <c r="J29" s="16"/>
    </row>
    <row r="30" spans="2:17">
      <c r="B30" s="23" t="s">
        <v>35</v>
      </c>
      <c r="C30" s="25" t="s">
        <v>111</v>
      </c>
      <c r="D30" s="15">
        <v>210000</v>
      </c>
      <c r="E30" s="15">
        <v>315000</v>
      </c>
      <c r="F30" s="15">
        <v>315000</v>
      </c>
      <c r="G30" s="15">
        <v>315000</v>
      </c>
      <c r="H30" s="15">
        <v>315000</v>
      </c>
      <c r="I30" s="35"/>
      <c r="J30" s="15">
        <f t="shared" ref="J30:J35" si="5">SUM(D30:H30)</f>
        <v>1470000</v>
      </c>
    </row>
    <row r="31" spans="2:17">
      <c r="B31" s="23"/>
      <c r="C31" s="25" t="s">
        <v>79</v>
      </c>
      <c r="D31" s="15">
        <v>78750</v>
      </c>
      <c r="E31" s="15">
        <v>78750</v>
      </c>
      <c r="F31" s="15">
        <v>78750</v>
      </c>
      <c r="G31" s="15">
        <v>78750</v>
      </c>
      <c r="H31" s="15">
        <v>78750</v>
      </c>
      <c r="J31" s="15">
        <f t="shared" si="5"/>
        <v>393750</v>
      </c>
    </row>
    <row r="32" spans="2:17" ht="29">
      <c r="B32" s="23"/>
      <c r="C32" s="25" t="s">
        <v>80</v>
      </c>
      <c r="D32" s="15">
        <v>78750</v>
      </c>
      <c r="E32" s="15">
        <v>78750</v>
      </c>
      <c r="F32" s="15">
        <v>78750</v>
      </c>
      <c r="G32" s="15">
        <v>78750</v>
      </c>
      <c r="H32" s="15">
        <v>78750</v>
      </c>
      <c r="J32" s="15">
        <f t="shared" si="5"/>
        <v>393750</v>
      </c>
    </row>
    <row r="33" spans="2:11" ht="29">
      <c r="B33" s="23"/>
      <c r="C33" s="25" t="s">
        <v>81</v>
      </c>
      <c r="D33" s="15">
        <v>78750</v>
      </c>
      <c r="E33" s="15">
        <v>78750</v>
      </c>
      <c r="F33" s="15">
        <v>78750</v>
      </c>
      <c r="G33" s="15">
        <v>78750</v>
      </c>
      <c r="H33" s="15">
        <v>78750</v>
      </c>
      <c r="J33" s="15">
        <f t="shared" si="5"/>
        <v>393750</v>
      </c>
    </row>
    <row r="34" spans="2:11">
      <c r="B34" s="23"/>
      <c r="C34" s="25" t="s">
        <v>83</v>
      </c>
      <c r="D34" s="15">
        <v>78750</v>
      </c>
      <c r="E34" s="15">
        <v>78750</v>
      </c>
      <c r="F34" s="15">
        <v>78750</v>
      </c>
      <c r="G34" s="15">
        <v>78750</v>
      </c>
      <c r="H34" s="15">
        <v>78750</v>
      </c>
      <c r="J34" s="15">
        <f t="shared" si="5"/>
        <v>393750</v>
      </c>
    </row>
    <row r="35" spans="2:11">
      <c r="B35" s="23"/>
      <c r="C35" s="25" t="s">
        <v>84</v>
      </c>
      <c r="D35" s="15">
        <v>25000</v>
      </c>
      <c r="E35" s="15">
        <v>25000</v>
      </c>
      <c r="F35" s="15">
        <v>25000</v>
      </c>
      <c r="G35" s="15">
        <v>25000</v>
      </c>
      <c r="H35" s="15">
        <v>25000</v>
      </c>
      <c r="J35" s="15">
        <f t="shared" si="5"/>
        <v>125000</v>
      </c>
    </row>
    <row r="36" spans="2:11">
      <c r="B36" s="92"/>
      <c r="C36" s="14" t="s">
        <v>85</v>
      </c>
      <c r="D36" s="71"/>
      <c r="E36"/>
      <c r="H36"/>
      <c r="J36" s="72"/>
    </row>
    <row r="37" spans="2:11">
      <c r="B37" s="23"/>
      <c r="C37" s="25" t="s">
        <v>112</v>
      </c>
      <c r="D37" s="71">
        <f>D30*0.25</f>
        <v>52500</v>
      </c>
      <c r="E37" s="73">
        <f>E30*0.25</f>
        <v>78750</v>
      </c>
      <c r="F37" s="73">
        <f>F30*0.25</f>
        <v>78750</v>
      </c>
      <c r="G37" s="73">
        <f t="shared" ref="G37:H37" si="6">G30*0.25</f>
        <v>78750</v>
      </c>
      <c r="H37" s="73">
        <f t="shared" si="6"/>
        <v>78750</v>
      </c>
      <c r="J37" s="15">
        <f>SUM(D37:H37)</f>
        <v>367500</v>
      </c>
      <c r="K37" s="82"/>
    </row>
    <row r="38" spans="2:11">
      <c r="B38" s="23"/>
      <c r="C38" s="25" t="s">
        <v>79</v>
      </c>
      <c r="D38" s="15">
        <f>D31*0.25</f>
        <v>19687.5</v>
      </c>
      <c r="E38" s="15">
        <f t="shared" ref="E38:H38" si="7">E31*0.25</f>
        <v>19687.5</v>
      </c>
      <c r="F38" s="15">
        <f t="shared" si="7"/>
        <v>19687.5</v>
      </c>
      <c r="G38" s="15">
        <f t="shared" si="7"/>
        <v>19687.5</v>
      </c>
      <c r="H38" s="15">
        <f t="shared" si="7"/>
        <v>19687.5</v>
      </c>
      <c r="J38" s="15">
        <f>SUM(D38:H38)</f>
        <v>98437.5</v>
      </c>
    </row>
    <row r="39" spans="2:11" ht="29">
      <c r="B39" s="23"/>
      <c r="C39" s="25" t="s">
        <v>80</v>
      </c>
      <c r="D39" s="15">
        <v>19687.5</v>
      </c>
      <c r="E39" s="15">
        <v>19687.5</v>
      </c>
      <c r="F39" s="15">
        <v>19687.5</v>
      </c>
      <c r="G39" s="15">
        <v>19687.5</v>
      </c>
      <c r="H39" s="15">
        <v>19687.5</v>
      </c>
      <c r="J39" s="15">
        <f>SUM(D39:H39)</f>
        <v>98437.5</v>
      </c>
    </row>
    <row r="40" spans="2:11" ht="29">
      <c r="B40" s="23"/>
      <c r="C40" s="25" t="s">
        <v>81</v>
      </c>
      <c r="D40" s="15">
        <v>19687.5</v>
      </c>
      <c r="E40" s="15">
        <v>19687.5</v>
      </c>
      <c r="F40" s="15">
        <v>19687.5</v>
      </c>
      <c r="G40" s="15">
        <v>19687.5</v>
      </c>
      <c r="H40" s="15">
        <v>19687.5</v>
      </c>
      <c r="J40" s="15">
        <f>SUM(D40:H40)</f>
        <v>98437.5</v>
      </c>
    </row>
    <row r="41" spans="2:11">
      <c r="B41" s="24"/>
      <c r="C41" s="25" t="s">
        <v>83</v>
      </c>
      <c r="D41" s="15">
        <v>19687.5</v>
      </c>
      <c r="E41" s="15">
        <v>19687.5</v>
      </c>
      <c r="F41" s="15">
        <v>19687.5</v>
      </c>
      <c r="G41" s="15">
        <v>19687.5</v>
      </c>
      <c r="H41" s="15">
        <v>19687.5</v>
      </c>
      <c r="J41" s="15">
        <f t="shared" ref="J41" si="8">SUM(D41:H41)</f>
        <v>98437.5</v>
      </c>
      <c r="K41" s="82"/>
    </row>
    <row r="42" spans="2:11" ht="29">
      <c r="B42" s="23"/>
      <c r="C42" s="14" t="s">
        <v>146</v>
      </c>
      <c r="D42" s="13" t="s">
        <v>31</v>
      </c>
      <c r="E42" s="10"/>
      <c r="F42" s="10"/>
      <c r="G42" s="10"/>
      <c r="H42" s="10"/>
      <c r="J42" s="15"/>
    </row>
    <row r="43" spans="2:11">
      <c r="B43" s="23"/>
      <c r="C43" s="93" t="s">
        <v>127</v>
      </c>
      <c r="D43" s="94">
        <v>60000</v>
      </c>
      <c r="E43" s="94">
        <v>210000</v>
      </c>
      <c r="F43" s="94">
        <v>210000</v>
      </c>
      <c r="G43" s="94">
        <v>210000</v>
      </c>
      <c r="H43" s="94">
        <v>210000</v>
      </c>
      <c r="I43" s="95"/>
      <c r="J43" s="96">
        <f>SUM(D43:H43)</f>
        <v>900000</v>
      </c>
    </row>
    <row r="44" spans="2:11">
      <c r="B44" s="23"/>
      <c r="C44" s="93" t="s">
        <v>147</v>
      </c>
      <c r="D44" s="74">
        <v>400000</v>
      </c>
      <c r="E44" s="74">
        <v>1400000</v>
      </c>
      <c r="F44" s="74">
        <v>1400000</v>
      </c>
      <c r="G44" s="74">
        <v>1400000</v>
      </c>
      <c r="H44" s="74">
        <v>1400000</v>
      </c>
      <c r="I44" s="95"/>
      <c r="J44" s="96">
        <f>SUM(D44:H44)</f>
        <v>6000000</v>
      </c>
    </row>
    <row r="45" spans="2:11">
      <c r="B45" s="23"/>
      <c r="C45" s="75" t="s">
        <v>88</v>
      </c>
      <c r="D45" s="74">
        <v>30000</v>
      </c>
      <c r="E45" s="74">
        <v>60000</v>
      </c>
      <c r="F45" s="74">
        <v>120000</v>
      </c>
      <c r="G45" s="74">
        <v>120000</v>
      </c>
      <c r="H45" s="74">
        <v>120000</v>
      </c>
      <c r="I45" s="35"/>
      <c r="J45" s="15">
        <f>SUM(D45:H45)</f>
        <v>450000</v>
      </c>
    </row>
    <row r="46" spans="2:11" ht="29">
      <c r="B46" s="23"/>
      <c r="C46" s="14" t="s">
        <v>148</v>
      </c>
      <c r="D46" s="13" t="s">
        <v>31</v>
      </c>
      <c r="E46" s="10"/>
      <c r="F46" s="10"/>
      <c r="G46" s="10"/>
      <c r="H46" s="10"/>
      <c r="J46" s="15"/>
    </row>
    <row r="47" spans="2:11" ht="29">
      <c r="B47" s="23"/>
      <c r="C47" s="97" t="s">
        <v>133</v>
      </c>
      <c r="D47" s="96">
        <v>100000</v>
      </c>
      <c r="E47" s="96">
        <v>50000</v>
      </c>
      <c r="F47" s="96">
        <v>25000</v>
      </c>
      <c r="G47" s="96">
        <v>25000</v>
      </c>
      <c r="H47" s="96">
        <v>25000</v>
      </c>
      <c r="I47" s="95"/>
      <c r="J47" s="96">
        <f t="shared" ref="J47:J48" si="9">SUM(D47:H47)</f>
        <v>225000</v>
      </c>
    </row>
    <row r="48" spans="2:11">
      <c r="B48" s="23"/>
      <c r="C48" s="25"/>
      <c r="D48" s="15"/>
      <c r="E48" s="15"/>
      <c r="F48" s="15"/>
      <c r="G48" s="15"/>
      <c r="H48" s="15"/>
      <c r="I48" s="35"/>
      <c r="J48" s="15"/>
    </row>
    <row r="49" spans="2:13">
      <c r="B49" s="23"/>
      <c r="C49" s="25"/>
      <c r="D49" s="15"/>
      <c r="E49" s="15"/>
      <c r="F49" s="15"/>
      <c r="G49" s="15"/>
      <c r="H49" s="15"/>
      <c r="I49" s="35"/>
      <c r="J49" s="15"/>
    </row>
    <row r="50" spans="2:13">
      <c r="B50" s="23"/>
      <c r="C50" s="9" t="s">
        <v>17</v>
      </c>
      <c r="D50" s="16">
        <f>SUM(D30:D47)</f>
        <v>1271250</v>
      </c>
      <c r="E50" s="16">
        <f t="shared" ref="E50:H50" si="10">SUM(E30:E47)</f>
        <v>2532500</v>
      </c>
      <c r="F50" s="16">
        <f t="shared" si="10"/>
        <v>2567500</v>
      </c>
      <c r="G50" s="16">
        <f t="shared" si="10"/>
        <v>2567500</v>
      </c>
      <c r="H50" s="16">
        <f t="shared" si="10"/>
        <v>2567500</v>
      </c>
      <c r="J50" s="16">
        <f>SUM(D50:H50)</f>
        <v>11506250</v>
      </c>
    </row>
    <row r="51" spans="2:13" ht="43.5">
      <c r="B51" s="23"/>
      <c r="C51" s="14" t="s">
        <v>113</v>
      </c>
      <c r="D51" s="13" t="s">
        <v>31</v>
      </c>
      <c r="E51" s="10"/>
      <c r="F51" s="10"/>
      <c r="G51" s="10"/>
      <c r="H51" s="10"/>
      <c r="J51" s="15"/>
    </row>
    <row r="52" spans="2:13" ht="29">
      <c r="B52" s="23"/>
      <c r="C52" s="25" t="s">
        <v>75</v>
      </c>
      <c r="D52" s="15">
        <v>70000</v>
      </c>
      <c r="E52" s="15">
        <v>70000</v>
      </c>
      <c r="F52" s="15">
        <v>70000</v>
      </c>
      <c r="G52" s="15">
        <v>70000</v>
      </c>
      <c r="H52" s="15">
        <v>70000</v>
      </c>
      <c r="J52" s="15">
        <f>SUM(D52:H52)</f>
        <v>350000</v>
      </c>
    </row>
    <row r="53" spans="2:13" s="81" customFormat="1">
      <c r="B53" s="83"/>
      <c r="C53" s="25" t="s">
        <v>114</v>
      </c>
      <c r="D53" s="15">
        <v>100000</v>
      </c>
      <c r="E53" s="15">
        <v>100000</v>
      </c>
      <c r="F53" s="15">
        <v>100000</v>
      </c>
      <c r="G53" s="15">
        <v>100000</v>
      </c>
      <c r="H53" s="15">
        <v>100000</v>
      </c>
      <c r="I53" s="7"/>
      <c r="J53" s="15">
        <f t="shared" ref="J53:J58" si="11">SUM(D53:H53)</f>
        <v>500000</v>
      </c>
    </row>
    <row r="54" spans="2:13" s="81" customFormat="1">
      <c r="B54" s="83"/>
      <c r="C54" s="25" t="s">
        <v>76</v>
      </c>
      <c r="D54" s="15">
        <v>200000</v>
      </c>
      <c r="E54" s="15">
        <v>200000</v>
      </c>
      <c r="F54" s="15">
        <v>200000</v>
      </c>
      <c r="G54" s="15">
        <v>200000</v>
      </c>
      <c r="H54" s="15">
        <v>200000</v>
      </c>
      <c r="I54" s="7"/>
      <c r="J54" s="15">
        <f t="shared" si="11"/>
        <v>1000000</v>
      </c>
      <c r="K54" s="82"/>
    </row>
    <row r="55" spans="2:13">
      <c r="B55" s="23"/>
      <c r="C55" s="25" t="s">
        <v>77</v>
      </c>
      <c r="D55" s="15">
        <v>450000</v>
      </c>
      <c r="E55" s="15">
        <v>450000</v>
      </c>
      <c r="F55" s="15">
        <v>450000</v>
      </c>
      <c r="G55" s="15">
        <v>450000</v>
      </c>
      <c r="H55" s="15">
        <v>450000</v>
      </c>
      <c r="J55" s="15">
        <f t="shared" si="11"/>
        <v>2250000</v>
      </c>
    </row>
    <row r="56" spans="2:13">
      <c r="B56" s="24"/>
      <c r="C56" s="25" t="s">
        <v>119</v>
      </c>
      <c r="D56" s="15">
        <v>750</v>
      </c>
      <c r="E56" s="15">
        <v>750</v>
      </c>
      <c r="F56" s="15">
        <v>750</v>
      </c>
      <c r="G56" s="15">
        <v>750</v>
      </c>
      <c r="H56" s="15">
        <v>750</v>
      </c>
      <c r="J56" s="15">
        <f t="shared" si="11"/>
        <v>3750</v>
      </c>
    </row>
    <row r="57" spans="2:13" ht="29">
      <c r="B57" s="24"/>
      <c r="C57" s="25" t="s">
        <v>115</v>
      </c>
      <c r="D57" s="15">
        <v>50000</v>
      </c>
      <c r="E57" s="15"/>
      <c r="F57" s="15"/>
      <c r="G57" s="15"/>
      <c r="H57" s="15"/>
      <c r="J57" s="15">
        <f t="shared" si="11"/>
        <v>50000</v>
      </c>
    </row>
    <row r="58" spans="2:13">
      <c r="B58" s="6"/>
      <c r="C58" s="25" t="s">
        <v>78</v>
      </c>
      <c r="D58" s="15">
        <v>5000</v>
      </c>
      <c r="E58" s="15"/>
      <c r="F58" s="15"/>
      <c r="G58" s="15"/>
      <c r="H58" s="15"/>
      <c r="J58" s="15">
        <f t="shared" si="11"/>
        <v>5000</v>
      </c>
    </row>
    <row r="59" spans="2:13" ht="29">
      <c r="B59" s="70" t="s">
        <v>39</v>
      </c>
      <c r="C59" s="98" t="s">
        <v>131</v>
      </c>
      <c r="D59" s="99" t="s">
        <v>31</v>
      </c>
      <c r="E59" s="100"/>
      <c r="F59" s="100"/>
      <c r="G59" s="100"/>
      <c r="H59" s="100"/>
      <c r="I59" s="101"/>
      <c r="J59" s="96"/>
      <c r="M59" s="34"/>
    </row>
    <row r="60" spans="2:13" ht="29">
      <c r="B60" s="23"/>
      <c r="C60" s="97" t="s">
        <v>132</v>
      </c>
      <c r="D60" s="96">
        <v>2000000</v>
      </c>
      <c r="E60" s="96">
        <v>8000000</v>
      </c>
      <c r="F60" s="96">
        <v>0</v>
      </c>
      <c r="G60" s="96">
        <v>0</v>
      </c>
      <c r="H60" s="96">
        <v>0</v>
      </c>
      <c r="I60" s="101"/>
      <c r="J60" s="96">
        <f t="shared" ref="J60" si="12">SUM(D60:H60)</f>
        <v>10000000</v>
      </c>
    </row>
    <row r="61" spans="2:13">
      <c r="B61" s="23"/>
      <c r="D61" s="15"/>
      <c r="E61" s="11"/>
      <c r="F61" s="11"/>
      <c r="G61" s="11"/>
      <c r="H61" s="11"/>
      <c r="J61" s="15"/>
    </row>
    <row r="62" spans="2:13">
      <c r="B62" s="24"/>
      <c r="C62" s="9" t="s">
        <v>18</v>
      </c>
      <c r="D62" s="16">
        <f>SUM(D52:D61)</f>
        <v>2875750</v>
      </c>
      <c r="E62" s="16">
        <f>SUM(E52:E61)</f>
        <v>8820750</v>
      </c>
      <c r="F62" s="16">
        <f>SUM(F52:F61)</f>
        <v>820750</v>
      </c>
      <c r="G62" s="16">
        <f>SUM(G52:G61)</f>
        <v>820750</v>
      </c>
      <c r="H62" s="16">
        <f>SUM(H52:H61)</f>
        <v>820750</v>
      </c>
      <c r="J62" s="16">
        <f>SUM(D62:H62)</f>
        <v>14158750</v>
      </c>
    </row>
    <row r="63" spans="2:13" ht="15" thickBot="1">
      <c r="B63" s="6"/>
      <c r="C63" s="9" t="s">
        <v>19</v>
      </c>
      <c r="D63" s="16">
        <f>SUM(D62,D50,D29,D25,D21,D16,D8)</f>
        <v>4147000</v>
      </c>
      <c r="E63" s="16">
        <f>SUM(E62,E50,E29,E25,E21,E16,E8)</f>
        <v>11353250</v>
      </c>
      <c r="F63" s="16">
        <f>SUM(F62,F50,F29,F25,F21,F16,F8)</f>
        <v>3388250</v>
      </c>
      <c r="G63" s="16">
        <f>SUM(G62,G50,G29,G25,G21,G16,G8)</f>
        <v>3388250</v>
      </c>
      <c r="H63" s="16">
        <f>SUM(H62,H50,H29,H25,H21,H16,H8)</f>
        <v>3388250</v>
      </c>
      <c r="J63" s="16">
        <f>SUM(D63:H63)</f>
        <v>25665000</v>
      </c>
    </row>
    <row r="64" spans="2:13" s="1" customFormat="1" ht="29.5" thickBot="1">
      <c r="B64" s="19" t="s">
        <v>22</v>
      </c>
      <c r="C64"/>
      <c r="D64"/>
      <c r="E64"/>
      <c r="F64"/>
      <c r="G64"/>
      <c r="H64"/>
      <c r="I64"/>
      <c r="J64" t="s">
        <v>20</v>
      </c>
      <c r="K64" s="82"/>
    </row>
    <row r="65" spans="2:10">
      <c r="B65" s="6"/>
      <c r="C65" s="17" t="s">
        <v>39</v>
      </c>
      <c r="D65" s="18"/>
      <c r="E65" s="18"/>
      <c r="F65" s="18"/>
      <c r="G65" s="18"/>
      <c r="H65" s="18"/>
      <c r="I65"/>
      <c r="J65" s="18" t="s">
        <v>20</v>
      </c>
    </row>
    <row r="66" spans="2:10">
      <c r="B66" s="6"/>
      <c r="C66" s="25" t="s">
        <v>86</v>
      </c>
      <c r="D66" s="76">
        <v>156000</v>
      </c>
      <c r="E66" s="76">
        <v>160680</v>
      </c>
      <c r="F66" s="76">
        <v>165500</v>
      </c>
      <c r="G66" s="76">
        <v>170465</v>
      </c>
      <c r="H66" s="76">
        <v>175578</v>
      </c>
      <c r="J66" s="15">
        <f>SUM(D66:H66)</f>
        <v>828223</v>
      </c>
    </row>
    <row r="67" spans="2:10">
      <c r="B67" s="6"/>
      <c r="C67" s="25"/>
      <c r="D67" s="13"/>
      <c r="E67" s="10"/>
      <c r="F67" s="10"/>
      <c r="G67" s="10"/>
      <c r="H67" s="10"/>
      <c r="J67" s="15">
        <f t="shared" ref="J67" si="13">SUM(D67:H67)</f>
        <v>0</v>
      </c>
    </row>
    <row r="68" spans="2:10">
      <c r="B68" s="6"/>
      <c r="C68" s="9" t="s">
        <v>21</v>
      </c>
      <c r="D68" s="16">
        <f>SUM(D66:D67)</f>
        <v>156000</v>
      </c>
      <c r="E68" s="16">
        <f t="shared" ref="E68:H68" si="14">SUM(E66:E67)</f>
        <v>160680</v>
      </c>
      <c r="F68" s="16">
        <f t="shared" si="14"/>
        <v>165500</v>
      </c>
      <c r="G68" s="16">
        <f t="shared" si="14"/>
        <v>170465</v>
      </c>
      <c r="H68" s="16">
        <f t="shared" si="14"/>
        <v>175578</v>
      </c>
      <c r="J68" s="16">
        <f>SUM(D68:H68)</f>
        <v>828223</v>
      </c>
    </row>
    <row r="69" spans="2:10" ht="15" thickBot="1">
      <c r="B69" s="6"/>
      <c r="D69"/>
      <c r="E69"/>
      <c r="H69"/>
      <c r="I69"/>
      <c r="J69" t="s">
        <v>20</v>
      </c>
    </row>
    <row r="70" spans="2:10" ht="15" thickBot="1">
      <c r="B70" s="6"/>
      <c r="C70" s="19"/>
      <c r="D70" s="20">
        <f>SUM(D68,D63)</f>
        <v>4303000</v>
      </c>
      <c r="E70" s="20">
        <f t="shared" ref="E70:H70" si="15">SUM(E68,E63)</f>
        <v>11513930</v>
      </c>
      <c r="F70" s="20">
        <f t="shared" si="15"/>
        <v>3553750</v>
      </c>
      <c r="G70" s="20">
        <f t="shared" si="15"/>
        <v>3558715</v>
      </c>
      <c r="H70" s="20">
        <f t="shared" si="15"/>
        <v>3563828</v>
      </c>
      <c r="J70" s="20">
        <f>SUM(D70:H70)</f>
        <v>26493223</v>
      </c>
    </row>
    <row r="71" spans="2:10">
      <c r="B71" s="6"/>
    </row>
    <row r="72" spans="2:10">
      <c r="B72" s="6"/>
    </row>
    <row r="73" spans="2:10">
      <c r="B73" s="6"/>
    </row>
    <row r="74" spans="2:10">
      <c r="B74" s="6"/>
    </row>
    <row r="75" spans="2:10">
      <c r="B75" s="6"/>
    </row>
    <row r="76" spans="2:10">
      <c r="B76" s="6"/>
    </row>
    <row r="77" spans="2:10">
      <c r="B77" s="6"/>
    </row>
    <row r="78" spans="2:10">
      <c r="B78" s="6"/>
    </row>
    <row r="79" spans="2:10">
      <c r="B79" s="6"/>
    </row>
  </sheetData>
  <pageMargins left="0.7" right="0.7" top="0.75" bottom="0.75" header="0.3" footer="0.3"/>
  <pageSetup scale="97" fitToHeight="0" orientation="landscape" r:id="rId1"/>
  <ignoredErrors>
    <ignoredError sqref="J19 J27 J20"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69"/>
  <sheetViews>
    <sheetView showGridLines="0" zoomScale="106" zoomScaleNormal="85" workbookViewId="0">
      <pane xSplit="3" ySplit="6" topLeftCell="D33" activePane="bottomRight" state="frozen"/>
      <selection activeCell="R20" sqref="R20:W20"/>
      <selection pane="topRight" activeCell="R20" sqref="R20:W20"/>
      <selection pane="bottomLeft" activeCell="R20" sqref="R20:W20"/>
      <selection pane="bottomRight" activeCell="K47" sqref="K47"/>
    </sheetView>
  </sheetViews>
  <sheetFormatPr defaultColWidth="9.1796875" defaultRowHeight="14.5"/>
  <cols>
    <col min="1" max="1" width="3.1796875" customWidth="1"/>
    <col min="2" max="2" width="11.1796875" customWidth="1"/>
    <col min="3" max="3" width="46.453125" customWidth="1"/>
    <col min="4" max="4" width="13.1796875" style="6" customWidth="1"/>
    <col min="5" max="5" width="13.1796875" style="2" customWidth="1"/>
    <col min="6" max="7" width="13.1796875" customWidth="1"/>
    <col min="8" max="8" width="12.81640625" style="2" customWidth="1"/>
    <col min="9" max="9" width="0.81640625" style="7" customWidth="1"/>
    <col min="10" max="10" width="14.54296875" customWidth="1"/>
    <col min="11" max="11" width="10.1796875" customWidth="1"/>
  </cols>
  <sheetData>
    <row r="2" spans="2:39" ht="23.5">
      <c r="B2" s="30" t="s">
        <v>29</v>
      </c>
    </row>
    <row r="3" spans="2:39">
      <c r="B3" s="65" t="s">
        <v>74</v>
      </c>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c r="B8" s="23"/>
      <c r="C8" s="25"/>
      <c r="D8" s="15"/>
      <c r="E8" s="15"/>
      <c r="F8" s="15"/>
      <c r="G8" s="15"/>
      <c r="H8" s="15"/>
      <c r="I8" s="35">
        <v>450000</v>
      </c>
      <c r="J8" s="15">
        <f>SUM(D8:H8)</f>
        <v>0</v>
      </c>
    </row>
    <row r="9" spans="2:39">
      <c r="B9" s="23"/>
      <c r="C9" s="25"/>
      <c r="D9" s="15"/>
      <c r="E9" s="15"/>
      <c r="F9" s="15"/>
      <c r="G9" s="15"/>
      <c r="H9" s="15"/>
      <c r="J9" s="15">
        <f>SUM(D9:H9)</f>
        <v>0</v>
      </c>
    </row>
    <row r="10" spans="2:39">
      <c r="B10" s="23"/>
      <c r="C10" s="27"/>
      <c r="D10" s="15"/>
      <c r="E10" s="11"/>
      <c r="F10" s="11"/>
      <c r="G10" s="11"/>
      <c r="H10" s="11"/>
      <c r="J10" s="15">
        <f>SUM(D10:H10)</f>
        <v>0</v>
      </c>
    </row>
    <row r="11" spans="2:39">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c r="B12" s="23"/>
      <c r="C12" s="14" t="s">
        <v>32</v>
      </c>
      <c r="D12" s="13" t="s">
        <v>31</v>
      </c>
      <c r="E12" s="10"/>
      <c r="F12" s="10"/>
      <c r="G12" s="10"/>
      <c r="H12" s="10"/>
      <c r="J12" s="8" t="s">
        <v>31</v>
      </c>
    </row>
    <row r="13" spans="2:39">
      <c r="B13" s="23"/>
      <c r="C13" s="25"/>
      <c r="D13" s="15"/>
      <c r="E13" s="15"/>
      <c r="F13" s="15"/>
      <c r="G13" s="15"/>
      <c r="H13" s="15"/>
      <c r="J13" s="15">
        <f>SUM(D13:H13)</f>
        <v>0</v>
      </c>
    </row>
    <row r="14" spans="2:39">
      <c r="B14" s="23"/>
      <c r="C14" s="25"/>
      <c r="D14" s="15"/>
      <c r="E14" s="15"/>
      <c r="F14" s="15"/>
      <c r="G14" s="15"/>
      <c r="H14" s="15"/>
      <c r="J14" s="15">
        <f t="shared" ref="J14:J15" si="1">SUM(D14:H14)</f>
        <v>0</v>
      </c>
    </row>
    <row r="15" spans="2:39">
      <c r="B15" s="23"/>
      <c r="C15" s="10"/>
      <c r="D15" s="15"/>
      <c r="E15" s="11"/>
      <c r="F15" s="11"/>
      <c r="G15" s="11"/>
      <c r="H15" s="11"/>
      <c r="J15" s="15">
        <f t="shared" si="1"/>
        <v>0</v>
      </c>
    </row>
    <row r="16" spans="2:39">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c r="B17" s="23"/>
      <c r="C17" s="14" t="s">
        <v>33</v>
      </c>
      <c r="D17" s="13" t="s">
        <v>31</v>
      </c>
      <c r="E17" s="10"/>
      <c r="F17" s="10"/>
      <c r="G17" s="10"/>
      <c r="H17" s="10"/>
      <c r="J17" s="8" t="s">
        <v>31</v>
      </c>
    </row>
    <row r="18" spans="2:10">
      <c r="B18" s="23"/>
      <c r="C18" s="25"/>
      <c r="D18" s="13"/>
      <c r="E18" s="10"/>
      <c r="F18" s="10"/>
      <c r="G18" s="10"/>
      <c r="H18" s="10"/>
      <c r="J18" s="15">
        <f t="shared" ref="J18:J19" si="3">SUM(D18:H18)</f>
        <v>0</v>
      </c>
    </row>
    <row r="19" spans="2:10">
      <c r="B19" s="23"/>
      <c r="C19" s="29"/>
      <c r="D19" s="15"/>
      <c r="E19" s="11"/>
      <c r="F19" s="11"/>
      <c r="G19" s="11"/>
      <c r="H19" s="11"/>
      <c r="J19" s="15">
        <f t="shared" si="3"/>
        <v>0</v>
      </c>
    </row>
    <row r="20" spans="2:10">
      <c r="B20" s="23"/>
      <c r="C20" s="29"/>
      <c r="D20" s="15"/>
      <c r="E20" s="15"/>
      <c r="F20" s="15"/>
      <c r="G20" s="15"/>
      <c r="H20" s="15"/>
      <c r="I20" s="35">
        <v>2000</v>
      </c>
      <c r="J20" s="15">
        <f>SUM(D20:H20)</f>
        <v>0</v>
      </c>
    </row>
    <row r="21" spans="2:10">
      <c r="B21" s="23"/>
      <c r="C21" s="29"/>
      <c r="D21" s="15"/>
      <c r="E21" s="15"/>
      <c r="F21" s="15"/>
      <c r="G21" s="15"/>
      <c r="H21" s="15"/>
      <c r="I21" s="35">
        <v>250</v>
      </c>
      <c r="J21" s="15">
        <f t="shared" ref="J21:J26" si="4">SUM(D21:H21)</f>
        <v>0</v>
      </c>
    </row>
    <row r="22" spans="2:10">
      <c r="B22" s="23"/>
      <c r="C22" s="25"/>
      <c r="D22" s="15"/>
      <c r="E22" s="15"/>
      <c r="F22" s="15"/>
      <c r="G22" s="15"/>
      <c r="H22" s="15"/>
      <c r="I22" s="35">
        <v>2250</v>
      </c>
      <c r="J22" s="15">
        <f t="shared" si="4"/>
        <v>0</v>
      </c>
    </row>
    <row r="23" spans="2:10">
      <c r="B23" s="23"/>
      <c r="C23" s="29"/>
      <c r="D23" s="15"/>
      <c r="E23" s="15"/>
      <c r="F23" s="15"/>
      <c r="G23" s="15"/>
      <c r="H23" s="15"/>
      <c r="I23" s="35">
        <v>1243</v>
      </c>
      <c r="J23" s="15">
        <f t="shared" si="4"/>
        <v>0</v>
      </c>
    </row>
    <row r="24" spans="2:10">
      <c r="B24" s="23"/>
      <c r="C24" s="29"/>
      <c r="D24" s="15"/>
      <c r="E24" s="15"/>
      <c r="F24" s="15"/>
      <c r="G24" s="15"/>
      <c r="H24" s="15"/>
      <c r="I24" s="35">
        <v>225</v>
      </c>
      <c r="J24" s="15">
        <f t="shared" si="4"/>
        <v>0</v>
      </c>
    </row>
    <row r="25" spans="2:10">
      <c r="B25" s="23"/>
      <c r="C25" s="29"/>
      <c r="D25" s="15"/>
      <c r="E25" s="15"/>
      <c r="F25" s="15"/>
      <c r="G25" s="15"/>
      <c r="H25" s="15"/>
      <c r="I25" s="35">
        <v>400</v>
      </c>
      <c r="J25" s="15">
        <f t="shared" si="4"/>
        <v>0</v>
      </c>
    </row>
    <row r="26" spans="2:10">
      <c r="B26" s="23"/>
      <c r="C26" s="25"/>
      <c r="D26" s="15"/>
      <c r="E26" s="15"/>
      <c r="F26" s="15"/>
      <c r="G26" s="15"/>
      <c r="H26" s="15"/>
      <c r="I26" s="35">
        <v>1638</v>
      </c>
      <c r="J26" s="15">
        <f t="shared" si="4"/>
        <v>0</v>
      </c>
    </row>
    <row r="27" spans="2:10">
      <c r="B27" s="23"/>
      <c r="C27" s="9" t="s">
        <v>14</v>
      </c>
      <c r="D27" s="16">
        <f>SUM(D20:D26)</f>
        <v>0</v>
      </c>
      <c r="E27" s="16">
        <f t="shared" ref="E27:H27" si="5">SUM(E20:E26)</f>
        <v>0</v>
      </c>
      <c r="F27" s="16">
        <f t="shared" si="5"/>
        <v>0</v>
      </c>
      <c r="G27" s="16">
        <f t="shared" si="5"/>
        <v>0</v>
      </c>
      <c r="H27" s="16">
        <f t="shared" si="5"/>
        <v>0</v>
      </c>
      <c r="J27" s="16">
        <f>SUM(D27:H27)</f>
        <v>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47" si="6">SUM(D30:H30)</f>
        <v>0</v>
      </c>
    </row>
    <row r="31" spans="2:10">
      <c r="B31" s="23"/>
      <c r="C31" s="9" t="s">
        <v>15</v>
      </c>
      <c r="D31" s="12">
        <f>SUM(D29:D30)</f>
        <v>0</v>
      </c>
      <c r="E31" s="12">
        <f t="shared" ref="E31:H31" si="7">SUM(E29:E30)</f>
        <v>0</v>
      </c>
      <c r="F31" s="12">
        <f t="shared" si="7"/>
        <v>0</v>
      </c>
      <c r="G31" s="12">
        <f t="shared" si="7"/>
        <v>0</v>
      </c>
      <c r="H31" s="12">
        <f t="shared" si="7"/>
        <v>0</v>
      </c>
      <c r="J31" s="16">
        <f t="shared" si="6"/>
        <v>0</v>
      </c>
    </row>
    <row r="32" spans="2:10">
      <c r="B32" s="23"/>
      <c r="C32" s="14" t="s">
        <v>36</v>
      </c>
      <c r="D32" s="13" t="s">
        <v>31</v>
      </c>
      <c r="E32" s="10"/>
      <c r="F32" s="10"/>
      <c r="G32" s="10"/>
      <c r="H32" s="10"/>
      <c r="J32" s="15"/>
    </row>
    <row r="33" spans="2:23">
      <c r="B33" s="23"/>
      <c r="C33" s="25"/>
      <c r="D33" s="15"/>
      <c r="E33" s="15"/>
      <c r="F33" s="15"/>
      <c r="G33" s="15"/>
      <c r="H33" s="15"/>
      <c r="I33" s="35">
        <v>5000</v>
      </c>
      <c r="J33" s="15">
        <f t="shared" si="6"/>
        <v>0</v>
      </c>
    </row>
    <row r="34" spans="2:23">
      <c r="B34" s="23"/>
      <c r="C34" s="25"/>
      <c r="D34" s="15"/>
      <c r="E34" s="11"/>
      <c r="F34" s="11"/>
      <c r="G34" s="11"/>
      <c r="H34" s="11"/>
      <c r="J34" s="15">
        <f t="shared" si="6"/>
        <v>0</v>
      </c>
    </row>
    <row r="35" spans="2:23">
      <c r="B35" s="23"/>
      <c r="C35" s="9" t="s">
        <v>16</v>
      </c>
      <c r="D35" s="16">
        <f>SUM(D33:D34)</f>
        <v>0</v>
      </c>
      <c r="E35" s="16">
        <f t="shared" ref="E35:H35" si="8">SUM(E33:E34)</f>
        <v>0</v>
      </c>
      <c r="F35" s="16">
        <f t="shared" si="8"/>
        <v>0</v>
      </c>
      <c r="G35" s="16">
        <f t="shared" si="8"/>
        <v>0</v>
      </c>
      <c r="H35" s="16">
        <f t="shared" si="8"/>
        <v>0</v>
      </c>
      <c r="J35" s="16">
        <f t="shared" si="6"/>
        <v>0</v>
      </c>
    </row>
    <row r="36" spans="2:23">
      <c r="B36" s="23"/>
      <c r="C36" s="14" t="s">
        <v>149</v>
      </c>
      <c r="D36" s="13" t="s">
        <v>31</v>
      </c>
      <c r="E36" s="10"/>
      <c r="F36" s="10"/>
      <c r="G36" s="10"/>
      <c r="H36" s="10"/>
      <c r="J36" s="15"/>
    </row>
    <row r="37" spans="2:23">
      <c r="B37" s="23"/>
      <c r="C37" s="25"/>
      <c r="D37" s="15"/>
      <c r="E37" s="15"/>
      <c r="F37" s="15"/>
      <c r="G37" s="15"/>
      <c r="H37" s="15"/>
      <c r="I37" s="35">
        <v>22500000</v>
      </c>
      <c r="J37" s="15">
        <f t="shared" si="6"/>
        <v>0</v>
      </c>
    </row>
    <row r="38" spans="2:23">
      <c r="B38" s="23"/>
      <c r="C38" s="25"/>
      <c r="D38" s="15"/>
      <c r="E38" s="15"/>
      <c r="F38" s="15"/>
      <c r="G38" s="15"/>
      <c r="H38" s="15"/>
      <c r="I38" s="35">
        <v>75000000</v>
      </c>
      <c r="J38" s="15">
        <f t="shared" si="6"/>
        <v>0</v>
      </c>
    </row>
    <row r="39" spans="2:23">
      <c r="B39" s="23"/>
      <c r="C39" s="25"/>
      <c r="D39" s="15"/>
      <c r="E39" s="11"/>
      <c r="F39" s="11"/>
      <c r="G39" s="11"/>
      <c r="H39" s="11"/>
      <c r="J39" s="15">
        <f t="shared" si="6"/>
        <v>0</v>
      </c>
    </row>
    <row r="40" spans="2:23">
      <c r="B40" s="23"/>
      <c r="C40" s="9" t="s">
        <v>17</v>
      </c>
      <c r="D40" s="16">
        <f>SUM(D37:D39)</f>
        <v>0</v>
      </c>
      <c r="E40" s="16">
        <f>SUM(E37:E39)</f>
        <v>0</v>
      </c>
      <c r="F40" s="16">
        <f>SUM(F37:F39)</f>
        <v>0</v>
      </c>
      <c r="G40" s="16">
        <f>SUM(G37:G39)</f>
        <v>0</v>
      </c>
      <c r="H40" s="16">
        <f>SUM(H37:H39)</f>
        <v>0</v>
      </c>
      <c r="J40" s="16">
        <f t="shared" si="6"/>
        <v>0</v>
      </c>
    </row>
    <row r="41" spans="2:23" ht="29">
      <c r="B41" s="23"/>
      <c r="C41" s="14" t="s">
        <v>122</v>
      </c>
      <c r="D41" s="13" t="s">
        <v>31</v>
      </c>
      <c r="E41" s="10"/>
      <c r="F41" s="10"/>
      <c r="G41" s="10"/>
      <c r="H41" s="10"/>
      <c r="J41" s="15"/>
    </row>
    <row r="42" spans="2:23">
      <c r="B42" s="23"/>
      <c r="C42" s="25" t="s">
        <v>107</v>
      </c>
      <c r="D42" s="96">
        <f>700000/5</f>
        <v>140000</v>
      </c>
      <c r="E42" s="96">
        <f>700000/5</f>
        <v>140000</v>
      </c>
      <c r="F42" s="96">
        <f>700000/5</f>
        <v>140000</v>
      </c>
      <c r="G42" s="96">
        <f>700000/5</f>
        <v>140000</v>
      </c>
      <c r="H42" s="96">
        <f>700000/5</f>
        <v>140000</v>
      </c>
      <c r="I42" s="95"/>
      <c r="J42" s="96">
        <f>SUM(D42:H42)</f>
        <v>700000</v>
      </c>
      <c r="K42" s="101"/>
      <c r="L42" s="101"/>
      <c r="M42" s="101"/>
      <c r="N42" s="101"/>
      <c r="O42" s="101"/>
      <c r="P42" s="101"/>
      <c r="Q42" s="101"/>
      <c r="R42" s="101"/>
      <c r="S42" s="101"/>
      <c r="T42" s="101"/>
      <c r="U42" s="101"/>
      <c r="V42" s="101"/>
      <c r="W42" s="101"/>
    </row>
    <row r="43" spans="2:23">
      <c r="B43" s="23"/>
      <c r="C43" s="97" t="s">
        <v>130</v>
      </c>
      <c r="D43" s="96">
        <f>1100000/5</f>
        <v>220000</v>
      </c>
      <c r="E43" s="96">
        <f>1100000/5</f>
        <v>220000</v>
      </c>
      <c r="F43" s="96">
        <f>1100000/5</f>
        <v>220000</v>
      </c>
      <c r="G43" s="96">
        <f>1100000/5</f>
        <v>220000</v>
      </c>
      <c r="H43" s="96">
        <f>1100000/5</f>
        <v>220000</v>
      </c>
      <c r="I43" s="95">
        <v>781250</v>
      </c>
      <c r="J43" s="96">
        <f t="shared" ref="J43" si="9">SUM(D43:H43)</f>
        <v>1100000</v>
      </c>
      <c r="K43" s="101"/>
      <c r="L43" s="101"/>
      <c r="M43" s="101"/>
      <c r="N43" s="101"/>
      <c r="O43" s="101"/>
      <c r="P43" s="101"/>
      <c r="Q43" s="101"/>
      <c r="R43" s="101"/>
      <c r="S43" s="101"/>
      <c r="T43" s="101"/>
      <c r="U43" s="101"/>
      <c r="V43" s="101"/>
      <c r="W43" s="101"/>
    </row>
    <row r="44" spans="2:23">
      <c r="B44" s="23"/>
      <c r="C44" s="25" t="s">
        <v>106</v>
      </c>
      <c r="D44" s="15">
        <v>240000</v>
      </c>
      <c r="E44" s="15">
        <v>240000</v>
      </c>
      <c r="F44" s="15">
        <v>240000</v>
      </c>
      <c r="G44" s="15">
        <v>240000</v>
      </c>
      <c r="H44" s="15">
        <v>240000</v>
      </c>
      <c r="I44" s="35">
        <v>781250</v>
      </c>
      <c r="J44" s="15">
        <f t="shared" si="6"/>
        <v>1200000</v>
      </c>
    </row>
    <row r="45" spans="2:23">
      <c r="B45" s="23"/>
      <c r="C45" s="10"/>
      <c r="D45" s="15"/>
      <c r="E45" s="11"/>
      <c r="F45" s="11"/>
      <c r="G45" s="11"/>
      <c r="H45" s="11"/>
      <c r="J45" s="15">
        <f t="shared" si="6"/>
        <v>0</v>
      </c>
    </row>
    <row r="46" spans="2:23">
      <c r="B46" s="24"/>
      <c r="C46" s="9" t="s">
        <v>18</v>
      </c>
      <c r="D46" s="16">
        <f>SUM(D42:D45)</f>
        <v>600000</v>
      </c>
      <c r="E46" s="16">
        <f>SUM(E42:E45)</f>
        <v>600000</v>
      </c>
      <c r="F46" s="16">
        <f>SUM(F42:F45)</f>
        <v>600000</v>
      </c>
      <c r="G46" s="16">
        <f>SUM(G42:G45)</f>
        <v>600000</v>
      </c>
      <c r="H46" s="16">
        <f>SUM(H42:H45)</f>
        <v>600000</v>
      </c>
      <c r="J46" s="16">
        <f t="shared" si="6"/>
        <v>3000000</v>
      </c>
    </row>
    <row r="47" spans="2:23">
      <c r="B47" s="24"/>
      <c r="C47" s="9" t="s">
        <v>19</v>
      </c>
      <c r="D47" s="16">
        <f>SUM(D46,D40,D35,D31,D27,D16,D11)</f>
        <v>600000</v>
      </c>
      <c r="E47" s="16">
        <f>SUM(E46,E40,E35,E31,E27,E16,E11)</f>
        <v>600000</v>
      </c>
      <c r="F47" s="16">
        <f>SUM(F46,F40,F35,F31,F27,F16,F11)</f>
        <v>600000</v>
      </c>
      <c r="G47" s="16">
        <f>SUM(G46,G40,G35,G31,G27,G16,G11)</f>
        <v>600000</v>
      </c>
      <c r="H47" s="16">
        <f>SUM(H46,H40,H35,H31,H27,H16,H11)</f>
        <v>600000</v>
      </c>
      <c r="J47" s="16">
        <f t="shared" si="6"/>
        <v>3000000</v>
      </c>
    </row>
    <row r="48" spans="2:23">
      <c r="B48" s="6"/>
      <c r="D48"/>
      <c r="E48"/>
      <c r="H48"/>
      <c r="I48"/>
      <c r="J48" t="s">
        <v>20</v>
      </c>
    </row>
    <row r="49" spans="2:10" ht="29">
      <c r="B49" s="70" t="s">
        <v>39</v>
      </c>
      <c r="C49" s="17" t="s">
        <v>39</v>
      </c>
      <c r="D49" s="18"/>
      <c r="E49" s="18"/>
      <c r="F49" s="18"/>
      <c r="G49" s="18"/>
      <c r="H49" s="18"/>
      <c r="I49"/>
      <c r="J49" s="18" t="s">
        <v>20</v>
      </c>
    </row>
    <row r="50" spans="2:10">
      <c r="B50" s="23"/>
      <c r="C50" s="25"/>
      <c r="D50" s="13"/>
      <c r="E50" s="10"/>
      <c r="F50" s="10"/>
      <c r="G50" s="10"/>
      <c r="H50" s="10"/>
      <c r="J50" s="15">
        <f>SUM(D50:H50)</f>
        <v>0</v>
      </c>
    </row>
    <row r="51" spans="2:10">
      <c r="B51" s="23"/>
      <c r="C51" s="25"/>
      <c r="D51" s="13"/>
      <c r="E51" s="10"/>
      <c r="F51" s="10"/>
      <c r="G51" s="10"/>
      <c r="H51" s="10" t="s">
        <v>82</v>
      </c>
      <c r="J51" s="15">
        <f t="shared" ref="J51:J52" si="10">SUM(D51:H51)</f>
        <v>0</v>
      </c>
    </row>
    <row r="52" spans="2:10">
      <c r="B52" s="24"/>
      <c r="C52" s="9" t="s">
        <v>21</v>
      </c>
      <c r="D52" s="16">
        <f>SUM(D50:D51)</f>
        <v>0</v>
      </c>
      <c r="E52" s="16">
        <f t="shared" ref="E52:H52" si="11">SUM(E50:E51)</f>
        <v>0</v>
      </c>
      <c r="F52" s="16">
        <f t="shared" si="11"/>
        <v>0</v>
      </c>
      <c r="G52" s="16">
        <f t="shared" si="11"/>
        <v>0</v>
      </c>
      <c r="H52" s="16">
        <f t="shared" si="11"/>
        <v>0</v>
      </c>
      <c r="J52" s="16">
        <f t="shared" si="10"/>
        <v>0</v>
      </c>
    </row>
    <row r="53" spans="2:10" ht="15" thickBot="1">
      <c r="B53" s="6"/>
      <c r="D53"/>
      <c r="E53"/>
      <c r="H53"/>
      <c r="I53"/>
      <c r="J53" t="s">
        <v>20</v>
      </c>
    </row>
    <row r="54" spans="2:10" s="1" customFormat="1" ht="29.5" thickBot="1">
      <c r="B54" s="19" t="s">
        <v>22</v>
      </c>
      <c r="C54" s="19"/>
      <c r="D54" s="20">
        <f>SUM(D52,D47)</f>
        <v>600000</v>
      </c>
      <c r="E54" s="20">
        <f t="shared" ref="E54:J54" si="12">SUM(E52,E47)</f>
        <v>600000</v>
      </c>
      <c r="F54" s="20">
        <f t="shared" si="12"/>
        <v>600000</v>
      </c>
      <c r="G54" s="20">
        <f t="shared" si="12"/>
        <v>600000</v>
      </c>
      <c r="H54" s="20">
        <f t="shared" si="12"/>
        <v>600000</v>
      </c>
      <c r="I54" s="7">
        <f>SUM(I52,I47)</f>
        <v>0</v>
      </c>
      <c r="J54" s="20">
        <f t="shared" si="12"/>
        <v>3000000</v>
      </c>
    </row>
    <row r="55" spans="2:10">
      <c r="B55" s="6"/>
    </row>
    <row r="56" spans="2:10">
      <c r="B56" s="6"/>
    </row>
    <row r="57" spans="2:10">
      <c r="B57" s="6"/>
    </row>
    <row r="58" spans="2:10">
      <c r="B58" s="6"/>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sheetData>
  <pageMargins left="0.7" right="0.7" top="0.75" bottom="0.75" header="0.3" footer="0.3"/>
  <pageSetup scale="86" fitToHeight="0" orientation="landscape" r:id="rId1"/>
  <ignoredErrors>
    <ignoredError sqref="J44 J37:J38 J33 J20:J26 J8"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83"/>
  <sheetViews>
    <sheetView showGridLines="0" zoomScale="115" zoomScaleNormal="115" workbookViewId="0">
      <pane xSplit="3" ySplit="6" topLeftCell="D46" activePane="bottomRight" state="frozen"/>
      <selection activeCell="R20" sqref="R20:W20"/>
      <selection pane="topRight" activeCell="R20" sqref="R20:W20"/>
      <selection pane="bottomLeft" activeCell="R20" sqref="R20:W20"/>
      <selection pane="bottomRight" activeCell="L61" sqref="L61"/>
    </sheetView>
  </sheetViews>
  <sheetFormatPr defaultColWidth="9.1796875" defaultRowHeight="14.5"/>
  <cols>
    <col min="1" max="1" width="3.1796875" customWidth="1"/>
    <col min="2" max="2" width="10.81640625" customWidth="1"/>
    <col min="3" max="3" width="45.54296875" customWidth="1"/>
    <col min="4" max="4" width="12.81640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c r="B2" s="30" t="s">
        <v>29</v>
      </c>
    </row>
    <row r="3" spans="2:39">
      <c r="B3" s="65" t="s">
        <v>74</v>
      </c>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c r="B8" s="23"/>
      <c r="C8" s="25"/>
      <c r="D8" s="15"/>
      <c r="E8" s="15"/>
      <c r="F8" s="15"/>
      <c r="G8" s="15"/>
      <c r="H8" s="15"/>
      <c r="J8" s="15">
        <f>SUM(D8:H8)</f>
        <v>0</v>
      </c>
    </row>
    <row r="9" spans="2:39">
      <c r="B9" s="23"/>
      <c r="C9" s="25"/>
      <c r="D9" s="15"/>
      <c r="E9" s="15"/>
      <c r="F9" s="15"/>
      <c r="G9" s="15"/>
      <c r="H9" s="15"/>
      <c r="J9" s="15">
        <f>SUM(D9:H9)</f>
        <v>0</v>
      </c>
    </row>
    <row r="10" spans="2:39">
      <c r="B10" s="23"/>
      <c r="C10" s="27"/>
      <c r="D10" s="15"/>
      <c r="E10" s="11"/>
      <c r="F10" s="11"/>
      <c r="G10" s="11"/>
      <c r="H10" s="11"/>
      <c r="J10" s="15">
        <f>SUM(D10:H10)</f>
        <v>0</v>
      </c>
    </row>
    <row r="11" spans="2:39">
      <c r="B11" s="23"/>
      <c r="C11" s="9" t="s">
        <v>12</v>
      </c>
      <c r="D11" s="16">
        <f t="shared" ref="D11:J11" si="0">SUM(D8:D10)</f>
        <v>0</v>
      </c>
      <c r="E11" s="16">
        <f t="shared" si="0"/>
        <v>0</v>
      </c>
      <c r="F11" s="16">
        <f t="shared" si="0"/>
        <v>0</v>
      </c>
      <c r="G11" s="16">
        <f t="shared" si="0"/>
        <v>0</v>
      </c>
      <c r="H11" s="16">
        <f t="shared" si="0"/>
        <v>0</v>
      </c>
      <c r="I11" s="7">
        <f t="shared" si="0"/>
        <v>0</v>
      </c>
      <c r="J11" s="16">
        <f t="shared" si="0"/>
        <v>0</v>
      </c>
    </row>
    <row r="12" spans="2:39">
      <c r="B12" s="23"/>
      <c r="C12" s="14" t="s">
        <v>32</v>
      </c>
      <c r="D12" s="13" t="s">
        <v>31</v>
      </c>
      <c r="E12" s="10"/>
      <c r="F12" s="10"/>
      <c r="G12" s="10"/>
      <c r="H12" s="10"/>
      <c r="J12" s="8" t="s">
        <v>31</v>
      </c>
    </row>
    <row r="13" spans="2:39">
      <c r="B13" s="23"/>
      <c r="D13"/>
      <c r="E13"/>
      <c r="H13"/>
      <c r="I13"/>
    </row>
    <row r="14" spans="2:39">
      <c r="B14" s="23"/>
      <c r="D14"/>
      <c r="E14"/>
      <c r="H14"/>
      <c r="I14"/>
    </row>
    <row r="15" spans="2:39">
      <c r="B15" s="23"/>
      <c r="C15" s="10"/>
      <c r="D15" s="15"/>
      <c r="E15" s="11"/>
      <c r="F15" s="11"/>
      <c r="G15" s="11"/>
      <c r="H15" s="11"/>
      <c r="J15" s="15">
        <f t="shared" ref="J15" si="1">SUM(D15:H15)</f>
        <v>0</v>
      </c>
    </row>
    <row r="16" spans="2:39">
      <c r="B16" s="23"/>
      <c r="C16" s="9" t="s">
        <v>13</v>
      </c>
      <c r="D16" s="16"/>
      <c r="E16" s="16"/>
      <c r="F16" s="16"/>
      <c r="G16" s="16"/>
      <c r="H16" s="16"/>
      <c r="I16" s="7">
        <f>SUM(I8:I15)</f>
        <v>0</v>
      </c>
      <c r="J16" s="16">
        <f>SUM(J8:J15)</f>
        <v>0</v>
      </c>
    </row>
    <row r="17" spans="2:10">
      <c r="B17" s="23"/>
      <c r="C17" s="14" t="s">
        <v>33</v>
      </c>
      <c r="D17" s="13" t="s">
        <v>31</v>
      </c>
      <c r="E17" s="10"/>
      <c r="F17" s="10"/>
      <c r="G17" s="10"/>
      <c r="H17" s="10"/>
      <c r="J17" s="8" t="s">
        <v>31</v>
      </c>
    </row>
    <row r="18" spans="2:10">
      <c r="B18" s="23"/>
      <c r="C18" s="25"/>
      <c r="D18" s="13"/>
      <c r="E18" s="10"/>
      <c r="F18" s="10"/>
      <c r="G18" s="10"/>
      <c r="H18" s="10"/>
      <c r="J18" s="15">
        <f t="shared" ref="J18:J19" si="2">SUM(D18:H18)</f>
        <v>0</v>
      </c>
    </row>
    <row r="19" spans="2:10">
      <c r="B19" s="23"/>
      <c r="C19" s="29"/>
      <c r="D19" s="15"/>
      <c r="E19" s="11"/>
      <c r="F19" s="11"/>
      <c r="G19" s="11"/>
      <c r="H19" s="11"/>
      <c r="J19" s="15">
        <f t="shared" si="2"/>
        <v>0</v>
      </c>
    </row>
    <row r="20" spans="2:10">
      <c r="B20" s="23"/>
      <c r="C20" s="29"/>
      <c r="D20" s="15"/>
      <c r="E20" s="15"/>
      <c r="F20" s="15"/>
      <c r="G20" s="15"/>
      <c r="H20" s="15"/>
      <c r="I20" s="35">
        <v>2000</v>
      </c>
      <c r="J20" s="15">
        <f>SUM(D20:H20)</f>
        <v>0</v>
      </c>
    </row>
    <row r="21" spans="2:10">
      <c r="B21" s="23"/>
      <c r="C21" s="29"/>
      <c r="D21" s="15"/>
      <c r="E21" s="15"/>
      <c r="F21" s="15"/>
      <c r="G21" s="15"/>
      <c r="H21" s="15"/>
      <c r="I21" s="35">
        <v>250</v>
      </c>
      <c r="J21" s="15">
        <f t="shared" ref="J21:J26" si="3">SUM(D21:H21)</f>
        <v>0</v>
      </c>
    </row>
    <row r="22" spans="2:10">
      <c r="B22" s="23"/>
      <c r="C22" s="25"/>
      <c r="D22" s="15"/>
      <c r="E22" s="15"/>
      <c r="F22" s="15"/>
      <c r="G22" s="15"/>
      <c r="H22" s="15"/>
      <c r="I22" s="35">
        <v>2250</v>
      </c>
      <c r="J22" s="15">
        <f t="shared" si="3"/>
        <v>0</v>
      </c>
    </row>
    <row r="23" spans="2:10">
      <c r="B23" s="23"/>
      <c r="C23" s="29"/>
      <c r="D23" s="15"/>
      <c r="E23" s="15"/>
      <c r="F23" s="15"/>
      <c r="G23" s="15"/>
      <c r="H23" s="15"/>
      <c r="I23" s="35">
        <v>1243</v>
      </c>
      <c r="J23" s="15">
        <f t="shared" si="3"/>
        <v>0</v>
      </c>
    </row>
    <row r="24" spans="2:10">
      <c r="B24" s="23"/>
      <c r="C24" s="29"/>
      <c r="D24" s="15"/>
      <c r="E24" s="15"/>
      <c r="F24" s="15"/>
      <c r="G24" s="15"/>
      <c r="H24" s="15"/>
      <c r="I24" s="35">
        <v>225</v>
      </c>
      <c r="J24" s="15">
        <f t="shared" si="3"/>
        <v>0</v>
      </c>
    </row>
    <row r="25" spans="2:10">
      <c r="B25" s="23"/>
      <c r="C25" s="29"/>
      <c r="D25" s="15"/>
      <c r="E25" s="15"/>
      <c r="F25" s="15"/>
      <c r="G25" s="15"/>
      <c r="H25" s="15"/>
      <c r="I25" s="35">
        <v>400</v>
      </c>
      <c r="J25" s="15">
        <f t="shared" si="3"/>
        <v>0</v>
      </c>
    </row>
    <row r="26" spans="2:10">
      <c r="B26" s="23"/>
      <c r="C26" s="25"/>
      <c r="D26" s="15"/>
      <c r="E26" s="15"/>
      <c r="F26" s="15"/>
      <c r="G26" s="15"/>
      <c r="H26" s="15"/>
      <c r="I26" s="35">
        <v>1638</v>
      </c>
      <c r="J26" s="15">
        <f t="shared" si="3"/>
        <v>0</v>
      </c>
    </row>
    <row r="27" spans="2:10">
      <c r="B27" s="23"/>
      <c r="C27" s="9" t="s">
        <v>14</v>
      </c>
      <c r="D27" s="16">
        <f>SUM(D20:D26)</f>
        <v>0</v>
      </c>
      <c r="E27" s="16">
        <f t="shared" ref="E27:H27" si="4">SUM(E20:E26)</f>
        <v>0</v>
      </c>
      <c r="F27" s="16">
        <f t="shared" si="4"/>
        <v>0</v>
      </c>
      <c r="G27" s="16">
        <f t="shared" si="4"/>
        <v>0</v>
      </c>
      <c r="H27" s="16">
        <f t="shared" si="4"/>
        <v>0</v>
      </c>
      <c r="J27" s="16">
        <f>SUM(D27:H27)</f>
        <v>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61" si="5">SUM(D30:H30)</f>
        <v>0</v>
      </c>
    </row>
    <row r="31" spans="2:10">
      <c r="B31" s="23"/>
      <c r="C31" s="9" t="s">
        <v>15</v>
      </c>
      <c r="D31" s="12">
        <f>SUM(D29:D30)</f>
        <v>0</v>
      </c>
      <c r="E31" s="12">
        <f t="shared" ref="E31:H31" si="6">SUM(E29:E30)</f>
        <v>0</v>
      </c>
      <c r="F31" s="12">
        <f t="shared" si="6"/>
        <v>0</v>
      </c>
      <c r="G31" s="12">
        <f t="shared" si="6"/>
        <v>0</v>
      </c>
      <c r="H31" s="12">
        <f t="shared" si="6"/>
        <v>0</v>
      </c>
      <c r="J31" s="16">
        <f t="shared" si="5"/>
        <v>0</v>
      </c>
    </row>
    <row r="32" spans="2:10">
      <c r="B32" s="23"/>
      <c r="C32" s="14" t="s">
        <v>134</v>
      </c>
      <c r="D32" s="13"/>
      <c r="E32" s="10"/>
      <c r="F32" s="10"/>
      <c r="G32" s="10"/>
      <c r="H32" s="10"/>
      <c r="J32" s="15"/>
    </row>
    <row r="33" spans="2:11">
      <c r="B33" s="23"/>
      <c r="C33" s="25"/>
      <c r="D33" s="15"/>
      <c r="E33" s="15"/>
      <c r="F33" s="15"/>
      <c r="G33" s="15"/>
      <c r="H33" s="15"/>
      <c r="I33" s="35"/>
      <c r="J33" s="15">
        <f t="shared" si="5"/>
        <v>0</v>
      </c>
    </row>
    <row r="34" spans="2:11">
      <c r="B34" s="23"/>
      <c r="C34" s="25"/>
      <c r="D34" s="15"/>
      <c r="E34" s="15"/>
      <c r="F34" s="15"/>
      <c r="G34" s="15"/>
      <c r="H34" s="15"/>
      <c r="I34" s="35"/>
      <c r="J34" s="15">
        <f t="shared" si="5"/>
        <v>0</v>
      </c>
    </row>
    <row r="35" spans="2:11">
      <c r="B35" s="23"/>
      <c r="C35" s="25"/>
      <c r="D35" s="15"/>
      <c r="E35" s="15"/>
      <c r="F35" s="15"/>
      <c r="G35" s="15"/>
      <c r="H35" s="15"/>
      <c r="I35" s="35"/>
      <c r="J35" s="15">
        <f t="shared" si="5"/>
        <v>0</v>
      </c>
    </row>
    <row r="36" spans="2:11">
      <c r="B36" s="23"/>
      <c r="C36" s="77"/>
      <c r="D36" s="15"/>
      <c r="E36" s="15"/>
      <c r="F36" s="15"/>
      <c r="G36" s="15"/>
      <c r="H36" s="15"/>
      <c r="I36" s="35"/>
      <c r="J36" s="15">
        <f t="shared" si="5"/>
        <v>0</v>
      </c>
    </row>
    <row r="37" spans="2:11">
      <c r="B37" s="23"/>
      <c r="C37" s="25"/>
      <c r="D37" s="15"/>
      <c r="E37" s="15"/>
      <c r="F37" s="15"/>
      <c r="G37" s="15"/>
      <c r="H37" s="15"/>
      <c r="I37" s="35"/>
      <c r="J37" s="15">
        <f t="shared" si="5"/>
        <v>0</v>
      </c>
    </row>
    <row r="38" spans="2:11">
      <c r="B38" s="23"/>
      <c r="C38" s="25"/>
      <c r="D38" s="15"/>
      <c r="E38" s="11"/>
      <c r="F38" s="11"/>
      <c r="G38" s="11"/>
      <c r="H38" s="11"/>
      <c r="J38" s="15">
        <f t="shared" si="5"/>
        <v>0</v>
      </c>
    </row>
    <row r="39" spans="2:11">
      <c r="B39" s="23"/>
      <c r="C39" s="9" t="s">
        <v>16</v>
      </c>
      <c r="D39" s="16">
        <f>SUM(D33:D38)</f>
        <v>0</v>
      </c>
      <c r="E39" s="16">
        <f t="shared" ref="E39:H39" si="7">SUM(E33:E38)</f>
        <v>0</v>
      </c>
      <c r="F39" s="16">
        <f t="shared" si="7"/>
        <v>0</v>
      </c>
      <c r="G39" s="16">
        <f t="shared" si="7"/>
        <v>0</v>
      </c>
      <c r="H39" s="16">
        <f t="shared" si="7"/>
        <v>0</v>
      </c>
      <c r="J39" s="16">
        <f t="shared" si="5"/>
        <v>0</v>
      </c>
    </row>
    <row r="40" spans="2:11">
      <c r="B40" s="23"/>
      <c r="C40" s="14" t="s">
        <v>135</v>
      </c>
      <c r="D40" s="13" t="s">
        <v>31</v>
      </c>
      <c r="E40" s="10"/>
      <c r="F40" s="10"/>
      <c r="G40" s="10"/>
      <c r="H40" s="10"/>
      <c r="J40" s="15"/>
    </row>
    <row r="41" spans="2:11" ht="43.5">
      <c r="B41" s="23"/>
      <c r="C41" s="97" t="s">
        <v>137</v>
      </c>
      <c r="D41" s="96">
        <v>35000</v>
      </c>
      <c r="E41" s="96">
        <v>35000</v>
      </c>
      <c r="F41" s="96">
        <v>35000</v>
      </c>
      <c r="G41" s="96">
        <v>35000</v>
      </c>
      <c r="H41" s="96">
        <v>35000</v>
      </c>
      <c r="I41" s="95"/>
      <c r="J41" s="96">
        <f t="shared" si="5"/>
        <v>175000</v>
      </c>
      <c r="K41" s="82"/>
    </row>
    <row r="42" spans="2:11" ht="29">
      <c r="B42" s="23"/>
      <c r="C42" s="97" t="s">
        <v>136</v>
      </c>
      <c r="D42" s="96">
        <v>25000</v>
      </c>
      <c r="E42" s="96">
        <v>25000</v>
      </c>
      <c r="F42" s="96">
        <v>25000</v>
      </c>
      <c r="G42" s="96">
        <v>25000</v>
      </c>
      <c r="H42" s="96">
        <v>25000</v>
      </c>
      <c r="I42" s="95">
        <v>22500000</v>
      </c>
      <c r="J42" s="96">
        <f t="shared" si="5"/>
        <v>125000</v>
      </c>
      <c r="K42" s="82"/>
    </row>
    <row r="43" spans="2:11">
      <c r="B43" s="23"/>
      <c r="C43" s="25"/>
      <c r="D43" s="15"/>
      <c r="E43" s="15"/>
      <c r="F43" s="15"/>
      <c r="G43" s="15"/>
      <c r="H43" s="15"/>
      <c r="I43" s="35">
        <v>75000000</v>
      </c>
      <c r="J43" s="15">
        <f t="shared" si="5"/>
        <v>0</v>
      </c>
    </row>
    <row r="44" spans="2:11">
      <c r="B44" s="23"/>
      <c r="C44" s="25"/>
      <c r="D44" s="15"/>
      <c r="E44" s="15"/>
      <c r="F44" s="15"/>
      <c r="G44" s="15"/>
      <c r="H44" s="15"/>
      <c r="I44" s="35"/>
      <c r="J44" s="15">
        <f t="shared" si="5"/>
        <v>0</v>
      </c>
    </row>
    <row r="45" spans="2:11">
      <c r="B45" s="23"/>
      <c r="C45" s="25"/>
      <c r="D45" s="15"/>
      <c r="E45" s="15"/>
      <c r="F45" s="15"/>
      <c r="G45" s="15"/>
      <c r="H45" s="15"/>
      <c r="J45" s="15">
        <f t="shared" si="5"/>
        <v>0</v>
      </c>
    </row>
    <row r="46" spans="2:11">
      <c r="B46" s="23"/>
      <c r="C46" s="9" t="s">
        <v>17</v>
      </c>
      <c r="D46" s="16">
        <f>SUM(D41:D45)</f>
        <v>60000</v>
      </c>
      <c r="E46" s="16">
        <f t="shared" ref="E46:H46" si="8">SUM(E41:E45)</f>
        <v>60000</v>
      </c>
      <c r="F46" s="16">
        <f t="shared" si="8"/>
        <v>60000</v>
      </c>
      <c r="G46" s="16">
        <f t="shared" si="8"/>
        <v>60000</v>
      </c>
      <c r="H46" s="16">
        <f t="shared" si="8"/>
        <v>60000</v>
      </c>
      <c r="J46" s="16">
        <f t="shared" si="5"/>
        <v>300000</v>
      </c>
    </row>
    <row r="47" spans="2:11" ht="29">
      <c r="B47" s="23"/>
      <c r="C47" s="14" t="s">
        <v>138</v>
      </c>
      <c r="D47" s="13" t="s">
        <v>31</v>
      </c>
      <c r="E47" s="10"/>
      <c r="F47" s="10"/>
      <c r="G47" s="10"/>
      <c r="H47" s="10"/>
      <c r="J47" s="15"/>
    </row>
    <row r="48" spans="2:11">
      <c r="B48" s="23"/>
      <c r="C48" s="25" t="s">
        <v>139</v>
      </c>
      <c r="D48" s="15">
        <f>(40/5)*5000</f>
        <v>40000</v>
      </c>
      <c r="E48" s="15">
        <f>(40/5)*5000</f>
        <v>40000</v>
      </c>
      <c r="F48" s="15">
        <f>(40/5)*5000</f>
        <v>40000</v>
      </c>
      <c r="G48" s="15">
        <f>(40/5)*5000</f>
        <v>40000</v>
      </c>
      <c r="H48" s="15">
        <f>(40/5)*5000</f>
        <v>40000</v>
      </c>
      <c r="I48" s="84">
        <v>2083335</v>
      </c>
      <c r="J48" s="15">
        <f>SUM(D48:H48)</f>
        <v>200000</v>
      </c>
      <c r="K48" s="81"/>
    </row>
    <row r="49" spans="2:11" ht="29">
      <c r="B49" s="23"/>
      <c r="C49" s="14" t="s">
        <v>140</v>
      </c>
      <c r="D49" s="13" t="s">
        <v>31</v>
      </c>
      <c r="E49" s="10"/>
      <c r="F49" s="10"/>
      <c r="G49" s="10"/>
      <c r="H49" s="10"/>
      <c r="J49" s="15"/>
    </row>
    <row r="50" spans="2:11">
      <c r="B50" s="23"/>
      <c r="C50" s="97" t="s">
        <v>142</v>
      </c>
      <c r="D50" s="96">
        <f>20*7000</f>
        <v>140000</v>
      </c>
      <c r="E50" s="96">
        <f>20*7000</f>
        <v>140000</v>
      </c>
      <c r="F50" s="96">
        <f>20*7000</f>
        <v>140000</v>
      </c>
      <c r="G50" s="96">
        <f>20*7000</f>
        <v>140000</v>
      </c>
      <c r="H50" s="96">
        <f>20*7000</f>
        <v>140000</v>
      </c>
      <c r="I50" s="101"/>
      <c r="J50" s="96">
        <f t="shared" ref="J50:J51" si="9">SUM(D50:H50)</f>
        <v>700000</v>
      </c>
      <c r="K50" s="81"/>
    </row>
    <row r="51" spans="2:11" ht="29">
      <c r="B51" s="23"/>
      <c r="C51" s="97" t="s">
        <v>141</v>
      </c>
      <c r="D51" s="96">
        <f>24*22500</f>
        <v>540000</v>
      </c>
      <c r="E51" s="96">
        <f>24*22500</f>
        <v>540000</v>
      </c>
      <c r="F51" s="96">
        <f>24*22500</f>
        <v>540000</v>
      </c>
      <c r="G51" s="96">
        <f>24*22500</f>
        <v>540000</v>
      </c>
      <c r="H51" s="96">
        <f>24*22500</f>
        <v>540000</v>
      </c>
      <c r="I51" s="101"/>
      <c r="J51" s="96">
        <f t="shared" si="9"/>
        <v>2700000</v>
      </c>
      <c r="K51" s="81"/>
    </row>
    <row r="52" spans="2:11" ht="43.5">
      <c r="B52" s="23"/>
      <c r="C52" s="14" t="s">
        <v>143</v>
      </c>
      <c r="D52" s="13" t="s">
        <v>31</v>
      </c>
      <c r="E52" s="10"/>
      <c r="F52" s="10"/>
      <c r="G52" s="10"/>
      <c r="H52" s="10"/>
      <c r="J52" s="15"/>
    </row>
    <row r="53" spans="2:11" ht="29">
      <c r="B53" s="23"/>
      <c r="C53" s="97" t="s">
        <v>144</v>
      </c>
      <c r="D53" s="96">
        <f>10*7000</f>
        <v>70000</v>
      </c>
      <c r="E53" s="96">
        <f>10*7000</f>
        <v>70000</v>
      </c>
      <c r="F53" s="96">
        <f>10*7000</f>
        <v>70000</v>
      </c>
      <c r="G53" s="96">
        <f>10*7000</f>
        <v>70000</v>
      </c>
      <c r="H53" s="96">
        <f>10*7000</f>
        <v>70000</v>
      </c>
      <c r="I53" s="101"/>
      <c r="J53" s="96">
        <f t="shared" ref="J53:J54" si="10">SUM(D53:H53)</f>
        <v>350000</v>
      </c>
      <c r="K53" s="81"/>
    </row>
    <row r="54" spans="2:11" ht="29">
      <c r="B54" s="23"/>
      <c r="C54" s="97" t="s">
        <v>145</v>
      </c>
      <c r="D54" s="96">
        <v>900000</v>
      </c>
      <c r="E54" s="96">
        <v>3600000</v>
      </c>
      <c r="F54" s="96">
        <v>0</v>
      </c>
      <c r="G54" s="96">
        <v>0</v>
      </c>
      <c r="H54" s="96">
        <v>0</v>
      </c>
      <c r="I54" s="101"/>
      <c r="J54" s="96">
        <f t="shared" si="10"/>
        <v>4500000</v>
      </c>
      <c r="K54" s="81"/>
    </row>
    <row r="55" spans="2:11">
      <c r="B55" s="23"/>
      <c r="D55" s="15"/>
      <c r="E55" s="15"/>
      <c r="F55" s="15"/>
      <c r="G55" s="15"/>
      <c r="H55" s="15"/>
      <c r="I55" s="35">
        <v>781250</v>
      </c>
      <c r="J55" s="15">
        <f t="shared" si="5"/>
        <v>0</v>
      </c>
    </row>
    <row r="56" spans="2:11">
      <c r="B56" s="23"/>
      <c r="C56" s="25"/>
      <c r="D56" s="15"/>
      <c r="E56" s="15"/>
      <c r="F56" s="15"/>
      <c r="G56" s="15"/>
      <c r="H56" s="15"/>
      <c r="I56" s="35">
        <v>2083335</v>
      </c>
      <c r="J56" s="15">
        <f t="shared" si="5"/>
        <v>0</v>
      </c>
    </row>
    <row r="57" spans="2:11">
      <c r="B57" s="23"/>
      <c r="C57" s="25"/>
      <c r="D57" s="15"/>
      <c r="E57" s="11"/>
      <c r="F57" s="11"/>
      <c r="G57" s="11"/>
      <c r="H57" s="11"/>
      <c r="J57" s="15">
        <f t="shared" si="5"/>
        <v>0</v>
      </c>
    </row>
    <row r="58" spans="2:11">
      <c r="B58" s="23"/>
      <c r="C58" s="25"/>
      <c r="D58" s="15"/>
      <c r="E58" s="11"/>
      <c r="F58" s="11"/>
      <c r="G58" s="11"/>
      <c r="H58" s="11"/>
      <c r="J58" s="15">
        <f t="shared" si="5"/>
        <v>0</v>
      </c>
    </row>
    <row r="59" spans="2:11">
      <c r="B59" s="23"/>
      <c r="C59" s="10"/>
      <c r="D59" s="15"/>
      <c r="E59" s="11"/>
      <c r="F59" s="11"/>
      <c r="G59" s="11"/>
      <c r="H59" s="11"/>
      <c r="J59" s="15">
        <f t="shared" si="5"/>
        <v>0</v>
      </c>
    </row>
    <row r="60" spans="2:11">
      <c r="B60" s="24"/>
      <c r="C60" s="9" t="s">
        <v>18</v>
      </c>
      <c r="D60" s="16">
        <f>SUM(D48:D59)</f>
        <v>1690000</v>
      </c>
      <c r="E60" s="16">
        <f>SUM(E48:E59)</f>
        <v>4390000</v>
      </c>
      <c r="F60" s="16">
        <f>SUM(F48:F59)</f>
        <v>790000</v>
      </c>
      <c r="G60" s="16">
        <f>SUM(G48:G59)</f>
        <v>790000</v>
      </c>
      <c r="H60" s="16">
        <f>SUM(H48:H59)</f>
        <v>790000</v>
      </c>
      <c r="J60" s="16">
        <f t="shared" si="5"/>
        <v>8450000</v>
      </c>
    </row>
    <row r="61" spans="2:11">
      <c r="B61" s="24"/>
      <c r="C61" s="9" t="s">
        <v>19</v>
      </c>
      <c r="D61" s="16">
        <f>SUM(D60,D46,D39,D31,D27,D16,D11)</f>
        <v>1750000</v>
      </c>
      <c r="E61" s="16">
        <f>SUM(E60,E46,E39,E31,E27,E16,E11)</f>
        <v>4450000</v>
      </c>
      <c r="F61" s="16">
        <f>SUM(F60,F46,F39,F31,F27,F16,F11)</f>
        <v>850000</v>
      </c>
      <c r="G61" s="16">
        <f>SUM(G60,G46,G39,G31,G27,G16,G11)</f>
        <v>850000</v>
      </c>
      <c r="H61" s="16">
        <f>SUM(H60,H46,H39,H31,H27,H16,H11)</f>
        <v>850000</v>
      </c>
      <c r="J61" s="16">
        <f t="shared" si="5"/>
        <v>8750000</v>
      </c>
    </row>
    <row r="62" spans="2:11">
      <c r="B62" s="6"/>
      <c r="D62"/>
      <c r="E62"/>
      <c r="H62"/>
      <c r="I62"/>
      <c r="J62" t="s">
        <v>20</v>
      </c>
    </row>
    <row r="63" spans="2:11" ht="29">
      <c r="B63" s="70" t="s">
        <v>39</v>
      </c>
      <c r="C63" s="17" t="s">
        <v>39</v>
      </c>
      <c r="D63" s="18"/>
      <c r="E63" s="18"/>
      <c r="F63" s="18"/>
      <c r="G63" s="18"/>
      <c r="H63" s="18"/>
      <c r="I63"/>
      <c r="J63" s="18" t="s">
        <v>20</v>
      </c>
    </row>
    <row r="64" spans="2:11">
      <c r="B64" s="23"/>
      <c r="C64" s="25"/>
      <c r="D64" s="13"/>
      <c r="E64" s="10"/>
      <c r="F64" s="10"/>
      <c r="G64" s="10"/>
      <c r="H64" s="10"/>
      <c r="J64" s="15">
        <f>SUM(D64:H64)</f>
        <v>0</v>
      </c>
    </row>
    <row r="65" spans="2:10">
      <c r="B65" s="23"/>
      <c r="C65" s="25"/>
      <c r="D65" s="13"/>
      <c r="E65" s="10"/>
      <c r="F65" s="10"/>
      <c r="G65" s="10"/>
      <c r="H65" s="10"/>
      <c r="J65" s="15">
        <f t="shared" ref="J65:J66" si="11">SUM(D65:H65)</f>
        <v>0</v>
      </c>
    </row>
    <row r="66" spans="2:10">
      <c r="B66" s="24"/>
      <c r="C66" s="9" t="s">
        <v>21</v>
      </c>
      <c r="D66" s="16">
        <f>SUM(D64:D65)</f>
        <v>0</v>
      </c>
      <c r="E66" s="16">
        <f t="shared" ref="E66:H66" si="12">SUM(E64:E65)</f>
        <v>0</v>
      </c>
      <c r="F66" s="16">
        <f t="shared" si="12"/>
        <v>0</v>
      </c>
      <c r="G66" s="16">
        <f t="shared" si="12"/>
        <v>0</v>
      </c>
      <c r="H66" s="16">
        <f t="shared" si="12"/>
        <v>0</v>
      </c>
      <c r="J66" s="16">
        <f t="shared" si="11"/>
        <v>0</v>
      </c>
    </row>
    <row r="67" spans="2:10" ht="15" thickBot="1">
      <c r="B67" s="6"/>
      <c r="D67"/>
      <c r="E67"/>
      <c r="H67"/>
      <c r="I67"/>
      <c r="J67" t="s">
        <v>20</v>
      </c>
    </row>
    <row r="68" spans="2:10" s="1" customFormat="1" ht="29.5" thickBot="1">
      <c r="B68" s="19" t="s">
        <v>22</v>
      </c>
      <c r="C68" s="19"/>
      <c r="D68" s="20">
        <f>SUM(D66,D61)</f>
        <v>1750000</v>
      </c>
      <c r="E68" s="20">
        <f t="shared" ref="E68:J68" si="13">SUM(E66,E61)</f>
        <v>4450000</v>
      </c>
      <c r="F68" s="20">
        <f t="shared" si="13"/>
        <v>850000</v>
      </c>
      <c r="G68" s="20">
        <f t="shared" si="13"/>
        <v>850000</v>
      </c>
      <c r="H68" s="20">
        <f t="shared" si="13"/>
        <v>850000</v>
      </c>
      <c r="I68" s="7">
        <f>SUM(I66,I61)</f>
        <v>0</v>
      </c>
      <c r="J68" s="20">
        <f t="shared" si="13"/>
        <v>8750000</v>
      </c>
    </row>
    <row r="69" spans="2:10">
      <c r="B69" s="6"/>
    </row>
    <row r="70" spans="2:10">
      <c r="B70" s="6"/>
    </row>
    <row r="71" spans="2:10">
      <c r="B71" s="6"/>
    </row>
    <row r="72" spans="2:10">
      <c r="B72" s="6"/>
    </row>
    <row r="73" spans="2:10">
      <c r="B73" s="6"/>
    </row>
    <row r="74" spans="2:10">
      <c r="B74" s="6"/>
    </row>
    <row r="75" spans="2:10">
      <c r="B75" s="6"/>
    </row>
    <row r="76" spans="2:10">
      <c r="B76" s="6"/>
    </row>
    <row r="77" spans="2:10">
      <c r="B77" s="6"/>
    </row>
    <row r="78" spans="2:10">
      <c r="B78" s="6"/>
    </row>
    <row r="79" spans="2:10">
      <c r="B79" s="6"/>
    </row>
    <row r="80" spans="2:10">
      <c r="B80" s="6"/>
    </row>
    <row r="81" spans="2:2">
      <c r="B81" s="6"/>
    </row>
    <row r="82" spans="2:2">
      <c r="B82" s="6"/>
    </row>
    <row r="83" spans="2:2">
      <c r="B83" s="6"/>
    </row>
  </sheetData>
  <pageMargins left="0.7" right="0.7" top="0.75" bottom="0.75" header="0.3" footer="0.3"/>
  <pageSetup scale="89" fitToHeight="0" orientation="landscape" r:id="rId1"/>
  <ignoredErrors>
    <ignoredError sqref="J55:J56 J42:J43 J20:J2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8"/>
  <sheetViews>
    <sheetView showGridLines="0" zoomScale="115" zoomScaleNormal="115" workbookViewId="0">
      <pane xSplit="3" ySplit="6" topLeftCell="D34" activePane="bottomRight" state="frozen"/>
      <selection activeCell="J14" sqref="J14"/>
      <selection pane="topRight" activeCell="J14" sqref="J14"/>
      <selection pane="bottomLeft" activeCell="J14" sqref="J14"/>
      <selection pane="bottomRight" activeCell="K62" sqref="K62"/>
    </sheetView>
  </sheetViews>
  <sheetFormatPr defaultColWidth="9.1796875" defaultRowHeight="14.5"/>
  <cols>
    <col min="1" max="1" width="3.1796875" customWidth="1"/>
    <col min="2" max="2" width="9.81640625" customWidth="1"/>
    <col min="3" max="3" width="44.453125" customWidth="1"/>
    <col min="4" max="4" width="12.81640625" style="6" customWidth="1"/>
    <col min="5" max="5" width="12.453125" style="2" customWidth="1"/>
    <col min="6" max="7" width="12.81640625" customWidth="1"/>
    <col min="8" max="8" width="13.453125" style="2" customWidth="1"/>
    <col min="9" max="9" width="0.81640625" style="7" customWidth="1"/>
    <col min="10" max="10" width="14.453125" customWidth="1"/>
    <col min="11" max="11" width="10.1796875" customWidth="1"/>
  </cols>
  <sheetData>
    <row r="2" spans="2:39" ht="23.5">
      <c r="B2" s="30" t="s">
        <v>29</v>
      </c>
    </row>
    <row r="3" spans="2:39">
      <c r="B3" s="5" t="s">
        <v>74</v>
      </c>
    </row>
    <row r="4" spans="2:39">
      <c r="B4" s="5"/>
    </row>
    <row r="5" spans="2:39" ht="18.5">
      <c r="B5" s="36" t="s">
        <v>2</v>
      </c>
      <c r="C5" s="37"/>
      <c r="D5" s="37"/>
      <c r="E5" s="37"/>
      <c r="F5" s="37"/>
      <c r="G5" s="37"/>
      <c r="H5" s="37"/>
      <c r="I5" s="37"/>
      <c r="J5" s="38"/>
    </row>
    <row r="6" spans="2:39" ht="29">
      <c r="B6" s="39" t="s">
        <v>3</v>
      </c>
      <c r="C6" s="39" t="s">
        <v>4</v>
      </c>
      <c r="D6" s="39" t="s">
        <v>5</v>
      </c>
      <c r="E6" s="40" t="s">
        <v>6</v>
      </c>
      <c r="F6" s="40" t="s">
        <v>7</v>
      </c>
      <c r="G6" s="40" t="s">
        <v>8</v>
      </c>
      <c r="H6" s="41" t="s">
        <v>9</v>
      </c>
      <c r="I6" s="42"/>
      <c r="J6" s="43" t="s">
        <v>10</v>
      </c>
    </row>
    <row r="7" spans="2:39" s="5" customFormat="1" ht="18.5">
      <c r="B7" s="22" t="s">
        <v>11</v>
      </c>
      <c r="C7" s="26" t="s">
        <v>30</v>
      </c>
      <c r="D7" s="10" t="s">
        <v>31</v>
      </c>
      <c r="E7" s="10" t="s">
        <v>31</v>
      </c>
      <c r="F7" s="10" t="s">
        <v>31</v>
      </c>
      <c r="G7" s="10"/>
      <c r="H7" s="10" t="s">
        <v>31</v>
      </c>
      <c r="I7" s="7"/>
      <c r="J7" s="8" t="s">
        <v>31</v>
      </c>
      <c r="K7" s="85" t="s">
        <v>150</v>
      </c>
      <c r="L7"/>
      <c r="M7"/>
      <c r="N7"/>
      <c r="O7"/>
      <c r="P7"/>
      <c r="Q7"/>
      <c r="R7"/>
      <c r="S7"/>
      <c r="T7"/>
      <c r="U7"/>
      <c r="V7"/>
      <c r="W7"/>
      <c r="X7"/>
      <c r="Y7"/>
      <c r="Z7"/>
      <c r="AA7"/>
      <c r="AB7"/>
      <c r="AC7"/>
      <c r="AD7"/>
      <c r="AE7"/>
      <c r="AF7"/>
      <c r="AG7"/>
      <c r="AH7"/>
      <c r="AI7"/>
      <c r="AJ7"/>
      <c r="AK7"/>
      <c r="AL7"/>
      <c r="AM7"/>
    </row>
    <row r="8" spans="2:39">
      <c r="B8" s="23"/>
      <c r="C8" s="27"/>
      <c r="D8" s="15"/>
      <c r="E8" s="11"/>
      <c r="F8" s="11"/>
      <c r="G8" s="11"/>
      <c r="H8" s="11"/>
      <c r="J8" s="15">
        <f>SUM(D8:H8)</f>
        <v>0</v>
      </c>
      <c r="K8" s="81" t="s">
        <v>128</v>
      </c>
    </row>
    <row r="9" spans="2:39">
      <c r="B9" s="23"/>
      <c r="C9" s="9" t="s">
        <v>12</v>
      </c>
      <c r="D9" s="16">
        <f>SUM(D8:D8)</f>
        <v>0</v>
      </c>
      <c r="E9" s="16">
        <f>SUM(E8:E8)</f>
        <v>0</v>
      </c>
      <c r="F9" s="16">
        <f>SUM(F8:F8)</f>
        <v>0</v>
      </c>
      <c r="G9" s="16">
        <f>SUM(G8:G8)</f>
        <v>0</v>
      </c>
      <c r="H9" s="16">
        <f>SUM(H8:H8)</f>
        <v>0</v>
      </c>
      <c r="I9" s="7">
        <f>SUM(I8:I8)</f>
        <v>0</v>
      </c>
      <c r="J9" s="16">
        <f>SUM(J8:J8)</f>
        <v>0</v>
      </c>
      <c r="K9" s="81" t="s">
        <v>128</v>
      </c>
    </row>
    <row r="10" spans="2:39">
      <c r="B10" s="23"/>
      <c r="C10" s="14" t="s">
        <v>32</v>
      </c>
      <c r="D10" s="13" t="s">
        <v>31</v>
      </c>
      <c r="E10" s="10"/>
      <c r="F10" s="10"/>
      <c r="G10" s="10"/>
      <c r="H10" s="10"/>
      <c r="J10" s="8" t="s">
        <v>31</v>
      </c>
    </row>
    <row r="11" spans="2:39">
      <c r="B11" s="23"/>
      <c r="C11" s="25"/>
      <c r="D11" s="15"/>
      <c r="E11" s="15"/>
      <c r="F11" s="15"/>
      <c r="G11" s="15"/>
      <c r="H11" s="15"/>
      <c r="J11" s="15">
        <f>SUM(D11:H11)</f>
        <v>0</v>
      </c>
    </row>
    <row r="12" spans="2:39">
      <c r="B12" s="23"/>
      <c r="C12" s="25"/>
      <c r="D12" s="15"/>
      <c r="E12" s="15"/>
      <c r="F12" s="15"/>
      <c r="G12" s="15"/>
      <c r="H12" s="15"/>
      <c r="J12" s="15">
        <f t="shared" ref="J12:J13" si="0">SUM(D12:H12)</f>
        <v>0</v>
      </c>
    </row>
    <row r="13" spans="2:39">
      <c r="B13" s="23"/>
      <c r="C13" s="10"/>
      <c r="D13" s="15"/>
      <c r="E13" s="11"/>
      <c r="F13" s="11"/>
      <c r="G13" s="11"/>
      <c r="H13" s="11"/>
      <c r="J13" s="15">
        <f t="shared" si="0"/>
        <v>0</v>
      </c>
    </row>
    <row r="14" spans="2:39">
      <c r="B14" s="23"/>
      <c r="C14" s="9" t="s">
        <v>13</v>
      </c>
      <c r="D14" s="16">
        <f>SUM(D11:D13)</f>
        <v>0</v>
      </c>
      <c r="E14" s="16">
        <f t="shared" ref="E14:J14" si="1">SUM(E11:E13)</f>
        <v>0</v>
      </c>
      <c r="F14" s="16">
        <f t="shared" si="1"/>
        <v>0</v>
      </c>
      <c r="G14" s="16">
        <f t="shared" si="1"/>
        <v>0</v>
      </c>
      <c r="H14" s="16">
        <f t="shared" si="1"/>
        <v>0</v>
      </c>
      <c r="I14" s="7">
        <f t="shared" si="1"/>
        <v>0</v>
      </c>
      <c r="J14" s="16">
        <f t="shared" si="1"/>
        <v>0</v>
      </c>
    </row>
    <row r="15" spans="2:39">
      <c r="B15" s="23"/>
      <c r="C15" s="14" t="s">
        <v>33</v>
      </c>
      <c r="D15" s="13" t="s">
        <v>31</v>
      </c>
      <c r="E15" s="10"/>
      <c r="F15" s="10"/>
      <c r="G15" s="10"/>
      <c r="H15" s="10"/>
      <c r="J15" s="8" t="s">
        <v>31</v>
      </c>
    </row>
    <row r="16" spans="2:39">
      <c r="B16" s="23"/>
      <c r="C16" s="25"/>
      <c r="D16" s="13"/>
      <c r="E16" s="10"/>
      <c r="F16" s="10"/>
      <c r="G16" s="10"/>
      <c r="H16" s="10"/>
      <c r="J16" s="15">
        <f>SUM(D16:H16)</f>
        <v>0</v>
      </c>
    </row>
    <row r="17" spans="2:11">
      <c r="B17" s="23"/>
      <c r="C17" s="29"/>
      <c r="D17" s="15"/>
      <c r="E17" s="11"/>
      <c r="F17" s="11"/>
      <c r="G17" s="11"/>
      <c r="H17" s="11"/>
      <c r="J17" s="15">
        <f>SUM(D17:H17)</f>
        <v>0</v>
      </c>
    </row>
    <row r="18" spans="2:11">
      <c r="B18" s="23"/>
      <c r="C18" s="29"/>
      <c r="D18" s="15"/>
      <c r="E18" s="15"/>
      <c r="F18" s="15"/>
      <c r="G18" s="15"/>
      <c r="H18" s="15"/>
      <c r="I18" s="35">
        <v>2000</v>
      </c>
      <c r="J18" s="15">
        <f>SUM(D18:H18)</f>
        <v>0</v>
      </c>
    </row>
    <row r="19" spans="2:11">
      <c r="B19" s="23"/>
      <c r="C19" s="29"/>
      <c r="D19" s="15"/>
      <c r="E19" s="15"/>
      <c r="F19" s="15"/>
      <c r="G19" s="15"/>
      <c r="H19" s="15"/>
      <c r="I19" s="35">
        <v>250</v>
      </c>
      <c r="J19" s="15">
        <f t="shared" ref="J19:J24" si="2">SUM(D19:H19)</f>
        <v>0</v>
      </c>
    </row>
    <row r="20" spans="2:11">
      <c r="B20" s="23"/>
      <c r="C20" s="25"/>
      <c r="D20" s="15"/>
      <c r="E20" s="15"/>
      <c r="F20" s="15"/>
      <c r="G20" s="15"/>
      <c r="H20" s="15"/>
      <c r="I20" s="35">
        <v>2250</v>
      </c>
      <c r="J20" s="15">
        <f t="shared" si="2"/>
        <v>0</v>
      </c>
    </row>
    <row r="21" spans="2:11">
      <c r="B21" s="23"/>
      <c r="C21" s="29"/>
      <c r="D21" s="15"/>
      <c r="E21" s="15"/>
      <c r="F21" s="15"/>
      <c r="G21" s="15"/>
      <c r="H21" s="15"/>
      <c r="I21" s="35">
        <v>1243</v>
      </c>
      <c r="J21" s="15">
        <f t="shared" si="2"/>
        <v>0</v>
      </c>
    </row>
    <row r="22" spans="2:11">
      <c r="B22" s="23"/>
      <c r="C22" s="29"/>
      <c r="D22" s="15"/>
      <c r="E22" s="15"/>
      <c r="F22" s="15"/>
      <c r="G22" s="15"/>
      <c r="H22" s="15"/>
      <c r="I22" s="35">
        <v>225</v>
      </c>
      <c r="J22" s="15">
        <f t="shared" si="2"/>
        <v>0</v>
      </c>
    </row>
    <row r="23" spans="2:11">
      <c r="B23" s="23"/>
      <c r="C23" s="29"/>
      <c r="D23" s="15"/>
      <c r="E23" s="15"/>
      <c r="F23" s="15"/>
      <c r="G23" s="15"/>
      <c r="H23" s="15"/>
      <c r="I23" s="35">
        <v>400</v>
      </c>
      <c r="J23" s="15">
        <f t="shared" si="2"/>
        <v>0</v>
      </c>
    </row>
    <row r="24" spans="2:11">
      <c r="B24" s="23"/>
      <c r="C24" s="25"/>
      <c r="D24" s="15"/>
      <c r="E24" s="15"/>
      <c r="F24" s="15"/>
      <c r="G24" s="15"/>
      <c r="H24" s="15"/>
      <c r="I24" s="35">
        <v>1638</v>
      </c>
      <c r="J24" s="15">
        <f t="shared" si="2"/>
        <v>0</v>
      </c>
    </row>
    <row r="25" spans="2:11">
      <c r="B25" s="23"/>
      <c r="C25" s="9" t="s">
        <v>14</v>
      </c>
      <c r="D25" s="16">
        <f>SUM(D18:D24)</f>
        <v>0</v>
      </c>
      <c r="E25" s="16">
        <f t="shared" ref="E25:H25" si="3">SUM(E18:E24)</f>
        <v>0</v>
      </c>
      <c r="F25" s="16">
        <f t="shared" si="3"/>
        <v>0</v>
      </c>
      <c r="G25" s="16">
        <f t="shared" si="3"/>
        <v>0</v>
      </c>
      <c r="H25" s="16">
        <f t="shared" si="3"/>
        <v>0</v>
      </c>
      <c r="J25" s="16">
        <f>SUM(J16:J24)</f>
        <v>0</v>
      </c>
    </row>
    <row r="26" spans="2:11">
      <c r="B26" s="23"/>
      <c r="C26" s="14" t="s">
        <v>34</v>
      </c>
      <c r="D26" s="15"/>
      <c r="E26" s="10"/>
      <c r="F26" s="10"/>
      <c r="G26" s="10"/>
      <c r="H26" s="10"/>
      <c r="J26" s="15" t="s">
        <v>20</v>
      </c>
    </row>
    <row r="27" spans="2:11">
      <c r="B27" s="23"/>
      <c r="C27" s="25"/>
      <c r="D27" s="15"/>
      <c r="E27" s="10"/>
      <c r="F27" s="10"/>
      <c r="G27" s="10"/>
      <c r="H27" s="10"/>
      <c r="J27" s="15">
        <f>SUM(D27:H27)</f>
        <v>0</v>
      </c>
    </row>
    <row r="28" spans="2:11">
      <c r="B28" s="23"/>
      <c r="C28" s="28" t="s">
        <v>35</v>
      </c>
      <c r="D28" s="13" t="s">
        <v>31</v>
      </c>
      <c r="E28" s="10"/>
      <c r="F28" s="10"/>
      <c r="G28" s="10"/>
      <c r="H28" s="10"/>
      <c r="J28" s="15">
        <f t="shared" ref="J28:J56" si="4">SUM(D28:H28)</f>
        <v>0</v>
      </c>
    </row>
    <row r="29" spans="2:11">
      <c r="B29" s="23"/>
      <c r="C29" s="9" t="s">
        <v>15</v>
      </c>
      <c r="D29" s="12">
        <f>SUM(D27:D28)</f>
        <v>0</v>
      </c>
      <c r="E29" s="12">
        <f t="shared" ref="E29:H29" si="5">SUM(E27:E28)</f>
        <v>0</v>
      </c>
      <c r="F29" s="12">
        <f t="shared" si="5"/>
        <v>0</v>
      </c>
      <c r="G29" s="12">
        <f t="shared" si="5"/>
        <v>0</v>
      </c>
      <c r="H29" s="12">
        <f t="shared" si="5"/>
        <v>0</v>
      </c>
      <c r="J29" s="16">
        <f>SUM(J27:J28)</f>
        <v>0</v>
      </c>
    </row>
    <row r="30" spans="2:11">
      <c r="B30" s="23" t="s">
        <v>35</v>
      </c>
      <c r="C30" s="14" t="s">
        <v>36</v>
      </c>
      <c r="D30" s="13" t="s">
        <v>31</v>
      </c>
      <c r="E30" s="10"/>
      <c r="F30" s="10"/>
      <c r="G30" s="10"/>
      <c r="H30" s="10"/>
      <c r="J30" s="15"/>
    </row>
    <row r="31" spans="2:11">
      <c r="B31" s="23"/>
      <c r="C31" s="9" t="s">
        <v>16</v>
      </c>
      <c r="D31" s="16"/>
      <c r="E31" s="16"/>
      <c r="F31" s="16"/>
      <c r="G31" s="16"/>
      <c r="H31" s="16"/>
      <c r="J31" s="16"/>
    </row>
    <row r="32" spans="2:11" ht="29">
      <c r="B32" s="23"/>
      <c r="C32" s="14" t="s">
        <v>89</v>
      </c>
      <c r="D32" s="13" t="s">
        <v>31</v>
      </c>
      <c r="E32" s="10"/>
      <c r="F32" s="10"/>
      <c r="G32" s="10"/>
      <c r="H32" s="10"/>
      <c r="J32" s="15"/>
      <c r="K32" s="85"/>
    </row>
    <row r="33" spans="2:11">
      <c r="B33" s="23"/>
      <c r="C33" s="97" t="s">
        <v>94</v>
      </c>
      <c r="D33" s="96">
        <v>40000</v>
      </c>
      <c r="E33" s="96">
        <v>40000</v>
      </c>
      <c r="F33" s="96">
        <v>40000</v>
      </c>
      <c r="G33" s="96">
        <v>40000</v>
      </c>
      <c r="H33" s="96">
        <v>40000</v>
      </c>
      <c r="I33" s="95">
        <v>450000</v>
      </c>
      <c r="J33" s="96">
        <f>SUM(D33:H33)</f>
        <v>200000</v>
      </c>
      <c r="K33" s="81"/>
    </row>
    <row r="34" spans="2:11">
      <c r="B34" s="23"/>
      <c r="C34" s="97" t="s">
        <v>95</v>
      </c>
      <c r="D34" s="96">
        <v>9000</v>
      </c>
      <c r="E34" s="96">
        <v>9000</v>
      </c>
      <c r="F34" s="96">
        <v>9000</v>
      </c>
      <c r="G34" s="96">
        <v>9000</v>
      </c>
      <c r="H34" s="96">
        <v>9000</v>
      </c>
      <c r="I34" s="101"/>
      <c r="J34" s="96">
        <f>SUM(D34:H34)</f>
        <v>45000</v>
      </c>
      <c r="K34" s="81"/>
    </row>
    <row r="35" spans="2:11">
      <c r="B35" s="23"/>
      <c r="C35" s="97" t="s">
        <v>90</v>
      </c>
      <c r="D35" s="96">
        <v>20000</v>
      </c>
      <c r="E35" s="96"/>
      <c r="F35" s="96"/>
      <c r="G35" s="96"/>
      <c r="H35" s="96"/>
      <c r="I35" s="95">
        <v>5000</v>
      </c>
      <c r="J35" s="96">
        <f t="shared" ref="J35:J40" si="6">SUM(D35:H35)</f>
        <v>20000</v>
      </c>
      <c r="K35" s="81"/>
    </row>
    <row r="36" spans="2:11">
      <c r="B36" s="23"/>
      <c r="C36" s="97" t="s">
        <v>92</v>
      </c>
      <c r="D36" s="96">
        <v>2000</v>
      </c>
      <c r="E36" s="96"/>
      <c r="F36" s="96"/>
      <c r="G36" s="96"/>
      <c r="H36" s="96"/>
      <c r="I36" s="95"/>
      <c r="J36" s="96">
        <f t="shared" si="6"/>
        <v>2000</v>
      </c>
      <c r="K36" s="81"/>
    </row>
    <row r="37" spans="2:11">
      <c r="B37" s="23"/>
      <c r="C37" s="97" t="s">
        <v>93</v>
      </c>
      <c r="D37" s="96">
        <v>2000</v>
      </c>
      <c r="E37" s="96">
        <v>2000</v>
      </c>
      <c r="F37" s="96">
        <v>2000</v>
      </c>
      <c r="G37" s="96">
        <v>2000</v>
      </c>
      <c r="H37" s="96">
        <v>2000</v>
      </c>
      <c r="I37" s="95"/>
      <c r="J37" s="96">
        <f t="shared" si="6"/>
        <v>10000</v>
      </c>
      <c r="K37" s="81"/>
    </row>
    <row r="38" spans="2:11">
      <c r="B38" s="23"/>
      <c r="C38" s="77" t="s">
        <v>121</v>
      </c>
      <c r="D38" s="96">
        <v>3000</v>
      </c>
      <c r="E38" s="96">
        <v>3000</v>
      </c>
      <c r="F38" s="96">
        <v>3000</v>
      </c>
      <c r="G38" s="96">
        <v>3000</v>
      </c>
      <c r="H38" s="96">
        <v>3000</v>
      </c>
      <c r="I38" s="95"/>
      <c r="J38" s="96">
        <f t="shared" si="6"/>
        <v>15000</v>
      </c>
      <c r="K38" s="81"/>
    </row>
    <row r="39" spans="2:11">
      <c r="B39" s="23"/>
      <c r="C39" s="97" t="s">
        <v>96</v>
      </c>
      <c r="D39" s="96">
        <v>37500</v>
      </c>
      <c r="E39" s="96">
        <v>37500</v>
      </c>
      <c r="F39" s="96">
        <v>37500</v>
      </c>
      <c r="G39" s="96">
        <v>37500</v>
      </c>
      <c r="H39" s="96">
        <v>37500</v>
      </c>
      <c r="I39" s="95"/>
      <c r="J39" s="96">
        <f t="shared" si="6"/>
        <v>187500</v>
      </c>
      <c r="K39" s="34"/>
    </row>
    <row r="40" spans="2:11">
      <c r="B40" s="23"/>
      <c r="C40" s="97" t="s">
        <v>91</v>
      </c>
      <c r="D40" s="96">
        <v>30000</v>
      </c>
      <c r="E40" s="102"/>
      <c r="F40" s="102"/>
      <c r="G40" s="102"/>
      <c r="H40" s="102"/>
      <c r="I40" s="101"/>
      <c r="J40" s="96">
        <f t="shared" si="6"/>
        <v>30000</v>
      </c>
    </row>
    <row r="41" spans="2:11">
      <c r="B41" s="23"/>
      <c r="C41" s="13" t="s">
        <v>87</v>
      </c>
      <c r="D41" s="15">
        <v>144000</v>
      </c>
      <c r="E41" s="15">
        <v>144000</v>
      </c>
      <c r="F41" s="15">
        <v>144000</v>
      </c>
      <c r="G41" s="15">
        <v>144000</v>
      </c>
      <c r="H41" s="15">
        <v>144000</v>
      </c>
      <c r="I41" s="35"/>
      <c r="J41" s="15">
        <f t="shared" si="4"/>
        <v>720000</v>
      </c>
    </row>
    <row r="42" spans="2:11" ht="29">
      <c r="B42" s="23"/>
      <c r="C42" s="13" t="s">
        <v>120</v>
      </c>
      <c r="D42" s="15">
        <v>16000</v>
      </c>
      <c r="E42" s="15">
        <v>16000</v>
      </c>
      <c r="F42" s="15">
        <v>16000</v>
      </c>
      <c r="G42" s="15">
        <v>16000</v>
      </c>
      <c r="H42" s="15">
        <v>16000</v>
      </c>
      <c r="I42" s="35"/>
      <c r="J42" s="15">
        <f t="shared" si="4"/>
        <v>80000</v>
      </c>
    </row>
    <row r="43" spans="2:11">
      <c r="B43" s="23"/>
      <c r="C43" s="13"/>
      <c r="D43" s="15"/>
      <c r="E43" s="15"/>
      <c r="F43" s="15"/>
      <c r="G43" s="15"/>
      <c r="H43" s="15"/>
      <c r="I43" s="35"/>
      <c r="J43" s="15">
        <f t="shared" si="4"/>
        <v>0</v>
      </c>
    </row>
    <row r="44" spans="2:11">
      <c r="B44" s="23"/>
      <c r="C44" s="62"/>
      <c r="D44" s="15"/>
      <c r="E44" s="15"/>
      <c r="F44" s="15"/>
      <c r="G44" s="15"/>
      <c r="H44" s="15"/>
      <c r="I44" s="35"/>
      <c r="J44" s="15">
        <f t="shared" si="4"/>
        <v>0</v>
      </c>
    </row>
    <row r="45" spans="2:11">
      <c r="B45" s="23"/>
      <c r="C45" s="25"/>
      <c r="D45" s="15"/>
      <c r="E45" s="11"/>
      <c r="F45" s="11"/>
      <c r="G45" s="11"/>
      <c r="H45" s="11"/>
      <c r="J45" s="15">
        <f t="shared" si="4"/>
        <v>0</v>
      </c>
    </row>
    <row r="46" spans="2:11">
      <c r="B46" s="23"/>
      <c r="C46" s="9" t="s">
        <v>17</v>
      </c>
      <c r="D46" s="16">
        <f>SUM(D33:D42)</f>
        <v>303500</v>
      </c>
      <c r="E46" s="16">
        <f t="shared" ref="E46:H46" si="7">SUM(E33:E42)</f>
        <v>251500</v>
      </c>
      <c r="F46" s="16">
        <f t="shared" si="7"/>
        <v>251500</v>
      </c>
      <c r="G46" s="16">
        <f t="shared" si="7"/>
        <v>251500</v>
      </c>
      <c r="H46" s="16">
        <f t="shared" si="7"/>
        <v>251500</v>
      </c>
      <c r="J46" s="16">
        <f>SUM(J41:J45)</f>
        <v>800000</v>
      </c>
    </row>
    <row r="47" spans="2:11">
      <c r="B47" s="23"/>
      <c r="C47" s="14" t="s">
        <v>151</v>
      </c>
      <c r="D47" s="13" t="s">
        <v>31</v>
      </c>
      <c r="E47" s="10"/>
      <c r="F47" s="10"/>
      <c r="G47" s="10"/>
      <c r="H47" s="10"/>
      <c r="J47" s="15"/>
    </row>
    <row r="48" spans="2:11">
      <c r="B48" s="23"/>
      <c r="C48" s="97" t="s">
        <v>152</v>
      </c>
      <c r="D48" s="96">
        <f>544500/5</f>
        <v>108900</v>
      </c>
      <c r="E48" s="96">
        <f>544500/5</f>
        <v>108900</v>
      </c>
      <c r="F48" s="96">
        <f>544500/5</f>
        <v>108900</v>
      </c>
      <c r="G48" s="96">
        <f>544500/5</f>
        <v>108900</v>
      </c>
      <c r="H48" s="96">
        <f>544500/5</f>
        <v>108900</v>
      </c>
      <c r="I48" s="101"/>
      <c r="J48" s="96">
        <f t="shared" ref="J48" si="8">SUM(D48:H48)</f>
        <v>544500</v>
      </c>
      <c r="K48" s="82"/>
    </row>
    <row r="49" spans="2:11" ht="29">
      <c r="B49" s="23"/>
      <c r="C49" s="97" t="s">
        <v>153</v>
      </c>
      <c r="D49" s="96">
        <f>1415700/5</f>
        <v>283140</v>
      </c>
      <c r="E49" s="96">
        <f>1415700/5</f>
        <v>283140</v>
      </c>
      <c r="F49" s="96">
        <f>1415700/5</f>
        <v>283140</v>
      </c>
      <c r="G49" s="96">
        <f>1415700/5</f>
        <v>283140</v>
      </c>
      <c r="H49" s="96">
        <f>1415700/5</f>
        <v>283140</v>
      </c>
      <c r="I49" s="101"/>
      <c r="J49" s="96">
        <f t="shared" ref="J49" si="9">SUM(D49:H49)</f>
        <v>1415700</v>
      </c>
      <c r="K49" s="82"/>
    </row>
    <row r="50" spans="2:11">
      <c r="B50" s="23"/>
      <c r="C50" s="25"/>
      <c r="D50" s="15"/>
      <c r="E50" s="15"/>
      <c r="F50" s="15"/>
      <c r="G50" s="15"/>
      <c r="H50" s="15"/>
      <c r="I50" s="35">
        <v>781250</v>
      </c>
      <c r="J50" s="15">
        <f t="shared" si="4"/>
        <v>0</v>
      </c>
    </row>
    <row r="51" spans="2:11">
      <c r="B51" s="23"/>
      <c r="C51" s="25"/>
      <c r="D51" s="15"/>
      <c r="E51" s="15"/>
      <c r="F51" s="15"/>
      <c r="G51" s="15"/>
      <c r="H51" s="15"/>
      <c r="I51" s="35">
        <v>2083335</v>
      </c>
      <c r="J51" s="15">
        <f t="shared" si="4"/>
        <v>0</v>
      </c>
    </row>
    <row r="52" spans="2:11">
      <c r="B52" s="23"/>
      <c r="C52" s="25"/>
      <c r="D52" s="15"/>
      <c r="E52" s="11"/>
      <c r="F52" s="11"/>
      <c r="G52" s="11"/>
      <c r="H52" s="11"/>
      <c r="J52" s="15">
        <f t="shared" si="4"/>
        <v>0</v>
      </c>
    </row>
    <row r="53" spans="2:11">
      <c r="B53" s="23"/>
      <c r="C53" s="25"/>
      <c r="D53" s="15"/>
      <c r="E53" s="11"/>
      <c r="F53" s="11"/>
      <c r="G53" s="11"/>
      <c r="H53" s="11"/>
      <c r="J53" s="15">
        <f t="shared" si="4"/>
        <v>0</v>
      </c>
    </row>
    <row r="54" spans="2:11">
      <c r="B54" s="23"/>
      <c r="C54" s="10"/>
      <c r="D54" s="15"/>
      <c r="E54" s="11"/>
      <c r="F54" s="11"/>
      <c r="G54" s="11"/>
      <c r="H54" s="11"/>
      <c r="J54" s="15">
        <f t="shared" si="4"/>
        <v>0</v>
      </c>
    </row>
    <row r="55" spans="2:11">
      <c r="B55" s="24"/>
      <c r="C55" s="9" t="s">
        <v>18</v>
      </c>
      <c r="D55" s="16">
        <f>SUM(D48:D49)</f>
        <v>392040</v>
      </c>
      <c r="E55" s="16">
        <f>SUM(E48:E54)</f>
        <v>392040</v>
      </c>
      <c r="F55" s="16">
        <f>SUM(F48:F54)</f>
        <v>392040</v>
      </c>
      <c r="G55" s="16">
        <f>SUM(G48:G54)</f>
        <v>392040</v>
      </c>
      <c r="H55" s="16">
        <f>SUM(H48:H54)</f>
        <v>392040</v>
      </c>
      <c r="J55" s="16">
        <f>SUM(D55:H55)</f>
        <v>1960200</v>
      </c>
    </row>
    <row r="56" spans="2:11">
      <c r="B56" s="24"/>
      <c r="C56" s="9" t="s">
        <v>19</v>
      </c>
      <c r="D56" s="16">
        <f>SUM(D55,D46,D31,D29,D25,D14,D9)</f>
        <v>695540</v>
      </c>
      <c r="E56" s="16">
        <f t="shared" ref="E56:H56" si="10">SUM(E55,E46,E31,E29,E25,E14,E9)</f>
        <v>643540</v>
      </c>
      <c r="F56" s="16">
        <f t="shared" si="10"/>
        <v>643540</v>
      </c>
      <c r="G56" s="16">
        <f t="shared" si="10"/>
        <v>643540</v>
      </c>
      <c r="H56" s="16">
        <f t="shared" si="10"/>
        <v>643540</v>
      </c>
      <c r="J56" s="16">
        <f t="shared" si="4"/>
        <v>3269700</v>
      </c>
    </row>
    <row r="57" spans="2:11">
      <c r="B57" s="6"/>
      <c r="D57"/>
      <c r="E57"/>
      <c r="H57"/>
      <c r="I57"/>
      <c r="J57" t="s">
        <v>20</v>
      </c>
    </row>
    <row r="58" spans="2:11">
      <c r="B58" s="22" t="s">
        <v>39</v>
      </c>
      <c r="C58" s="17" t="s">
        <v>39</v>
      </c>
      <c r="D58" s="18"/>
      <c r="E58" s="18"/>
      <c r="F58" s="18"/>
      <c r="G58" s="18"/>
      <c r="H58" s="18"/>
      <c r="I58"/>
      <c r="J58" s="18" t="s">
        <v>20</v>
      </c>
    </row>
    <row r="59" spans="2:11">
      <c r="B59" s="23"/>
      <c r="C59" s="25"/>
      <c r="D59" s="13"/>
      <c r="E59" s="10"/>
      <c r="F59" s="10"/>
      <c r="G59" s="10"/>
      <c r="H59" s="10"/>
      <c r="J59" s="15">
        <f>SUM(D59:H59)</f>
        <v>0</v>
      </c>
    </row>
    <row r="60" spans="2:11">
      <c r="B60" s="23"/>
      <c r="C60" s="25"/>
      <c r="D60" s="13"/>
      <c r="E60" s="10"/>
      <c r="F60" s="10"/>
      <c r="G60" s="10"/>
      <c r="H60" s="10"/>
      <c r="J60" s="15">
        <f t="shared" ref="J60:J61" si="11">SUM(D60:H60)</f>
        <v>0</v>
      </c>
    </row>
    <row r="61" spans="2:11">
      <c r="B61" s="24"/>
      <c r="C61" s="9" t="s">
        <v>21</v>
      </c>
      <c r="D61" s="16">
        <f>SUM(D59:D60)</f>
        <v>0</v>
      </c>
      <c r="E61" s="16">
        <f t="shared" ref="E61:H61" si="12">SUM(E59:E60)</f>
        <v>0</v>
      </c>
      <c r="F61" s="16">
        <f t="shared" si="12"/>
        <v>0</v>
      </c>
      <c r="G61" s="16">
        <f t="shared" si="12"/>
        <v>0</v>
      </c>
      <c r="H61" s="16">
        <f t="shared" si="12"/>
        <v>0</v>
      </c>
      <c r="J61" s="16">
        <f t="shared" si="11"/>
        <v>0</v>
      </c>
    </row>
    <row r="62" spans="2:11" ht="15" thickBot="1">
      <c r="B62" s="6"/>
      <c r="D62"/>
      <c r="E62"/>
      <c r="H62"/>
      <c r="I62"/>
      <c r="J62" t="s">
        <v>20</v>
      </c>
    </row>
    <row r="63" spans="2:11" s="1" customFormat="1" ht="29.5" thickBot="1">
      <c r="B63" s="19" t="s">
        <v>22</v>
      </c>
      <c r="C63" s="19"/>
      <c r="D63" s="20">
        <f>SUM(D61,D56)</f>
        <v>695540</v>
      </c>
      <c r="E63" s="20">
        <f t="shared" ref="E63:J63" si="13">SUM(E61,E56)</f>
        <v>643540</v>
      </c>
      <c r="F63" s="20">
        <f t="shared" si="13"/>
        <v>643540</v>
      </c>
      <c r="G63" s="20">
        <f t="shared" si="13"/>
        <v>643540</v>
      </c>
      <c r="H63" s="20">
        <f t="shared" si="13"/>
        <v>643540</v>
      </c>
      <c r="I63" s="7">
        <f>SUM(I61,I56)</f>
        <v>0</v>
      </c>
      <c r="J63" s="20">
        <f t="shared" si="13"/>
        <v>3269700</v>
      </c>
    </row>
    <row r="64" spans="2:11">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row r="78" spans="2:2">
      <c r="B78" s="6"/>
    </row>
  </sheetData>
  <pageMargins left="0.7" right="0.7" top="0.75" bottom="0.75" header="0.3" footer="0.3"/>
  <pageSetup scale="89" fitToHeight="0" orientation="landscape" r:id="rId1"/>
  <ignoredErrors>
    <ignoredError sqref="J18:J24 J50:J51 J33 J3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A1:AM74"/>
  <sheetViews>
    <sheetView showGridLines="0" zoomScale="94" zoomScaleNormal="85" workbookViewId="0">
      <pane xSplit="3" ySplit="6" topLeftCell="D7" activePane="bottomRight" state="frozen"/>
      <selection activeCell="R20" sqref="R20:W20"/>
      <selection pane="topRight" activeCell="R20" sqref="R20:W20"/>
      <selection pane="bottomLeft" activeCell="R20" sqref="R20:W20"/>
      <selection pane="bottomRight" activeCell="L19" sqref="L19"/>
    </sheetView>
  </sheetViews>
  <sheetFormatPr defaultColWidth="9.1796875" defaultRowHeight="14.5"/>
  <cols>
    <col min="1" max="1" width="3.1796875" customWidth="1"/>
    <col min="2" max="2" width="10" customWidth="1"/>
    <col min="3" max="3" width="46.81640625" customWidth="1"/>
    <col min="4" max="4" width="12.81640625" style="6" customWidth="1"/>
    <col min="5" max="5" width="12.453125" style="2" customWidth="1"/>
    <col min="6" max="6" width="12.81640625" customWidth="1"/>
    <col min="7" max="7" width="12.453125" customWidth="1"/>
    <col min="8" max="8" width="12.81640625" style="2" customWidth="1"/>
    <col min="9" max="9" width="0.81640625" style="7" customWidth="1"/>
    <col min="10" max="10" width="12.81640625" bestFit="1" customWidth="1"/>
    <col min="11" max="11" width="10.1796875" customWidth="1"/>
    <col min="14" max="14" width="9.453125" bestFit="1" customWidth="1"/>
  </cols>
  <sheetData>
    <row r="1" spans="1:39">
      <c r="A1">
        <v>992</v>
      </c>
    </row>
    <row r="2" spans="1:39" ht="23.5">
      <c r="B2" s="30" t="s">
        <v>29</v>
      </c>
    </row>
    <row r="3" spans="1:39">
      <c r="B3" s="65" t="s">
        <v>74</v>
      </c>
    </row>
    <row r="4" spans="1:39">
      <c r="B4" s="5"/>
    </row>
    <row r="5" spans="1:39" ht="18.5">
      <c r="B5" s="36" t="s">
        <v>2</v>
      </c>
      <c r="C5" s="37"/>
      <c r="D5" s="37"/>
      <c r="E5" s="37"/>
      <c r="F5" s="37"/>
      <c r="G5" s="37"/>
      <c r="H5" s="37"/>
      <c r="I5" s="37"/>
      <c r="J5" s="38"/>
    </row>
    <row r="6" spans="1:39">
      <c r="B6" s="39" t="s">
        <v>3</v>
      </c>
      <c r="C6" s="39" t="s">
        <v>4</v>
      </c>
      <c r="D6" s="39" t="s">
        <v>5</v>
      </c>
      <c r="E6" s="40" t="s">
        <v>6</v>
      </c>
      <c r="F6" s="40" t="s">
        <v>7</v>
      </c>
      <c r="G6" s="40" t="s">
        <v>8</v>
      </c>
      <c r="H6" s="41" t="s">
        <v>9</v>
      </c>
      <c r="I6" s="42"/>
      <c r="J6" s="43" t="s">
        <v>10</v>
      </c>
    </row>
    <row r="7" spans="1: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1:39" ht="29">
      <c r="B8" s="23"/>
      <c r="C8" s="25" t="s">
        <v>98</v>
      </c>
      <c r="D8" s="15">
        <v>80000</v>
      </c>
      <c r="E8" s="15">
        <v>84000</v>
      </c>
      <c r="F8" s="15">
        <v>88200</v>
      </c>
      <c r="G8" s="15">
        <v>92610</v>
      </c>
      <c r="H8" s="15">
        <v>97240.5</v>
      </c>
      <c r="I8" s="35">
        <v>450000</v>
      </c>
      <c r="J8" s="15">
        <f>SUM(D8:H8)</f>
        <v>442050.5</v>
      </c>
    </row>
    <row r="9" spans="1:39">
      <c r="B9" s="23"/>
      <c r="C9" s="25" t="s">
        <v>108</v>
      </c>
      <c r="D9" s="15">
        <v>60000</v>
      </c>
      <c r="E9" s="15">
        <f>D9+N10</f>
        <v>60000</v>
      </c>
      <c r="F9" s="15">
        <f>SUM(E9+N10)</f>
        <v>60000</v>
      </c>
      <c r="G9" s="15">
        <v>69000</v>
      </c>
      <c r="H9" s="15">
        <v>72000</v>
      </c>
      <c r="J9" s="15">
        <f>SUM(D9:H9)</f>
        <v>321000</v>
      </c>
    </row>
    <row r="10" spans="1:39">
      <c r="B10" s="23"/>
      <c r="C10" s="27"/>
      <c r="D10" s="15"/>
      <c r="E10" s="11"/>
      <c r="F10" s="11"/>
      <c r="G10" s="11"/>
      <c r="H10" s="11"/>
      <c r="J10" s="15">
        <f>SUM(D10:H10)</f>
        <v>0</v>
      </c>
      <c r="N10" s="79"/>
    </row>
    <row r="11" spans="1:39">
      <c r="B11" s="23"/>
      <c r="C11" s="9" t="s">
        <v>12</v>
      </c>
      <c r="D11" s="16">
        <f>SUM(D8:D10)</f>
        <v>140000</v>
      </c>
      <c r="E11" s="16">
        <f t="shared" ref="E11:J11" si="0">SUM(E8:E10)</f>
        <v>144000</v>
      </c>
      <c r="F11" s="16">
        <f t="shared" si="0"/>
        <v>148200</v>
      </c>
      <c r="G11" s="16">
        <f t="shared" si="0"/>
        <v>161610</v>
      </c>
      <c r="H11" s="16">
        <f t="shared" si="0"/>
        <v>169240.5</v>
      </c>
      <c r="I11" s="7">
        <f t="shared" si="0"/>
        <v>450000</v>
      </c>
      <c r="J11" s="16">
        <f t="shared" si="0"/>
        <v>763050.5</v>
      </c>
    </row>
    <row r="12" spans="1:39">
      <c r="B12" s="23"/>
      <c r="C12" s="14" t="s">
        <v>32</v>
      </c>
      <c r="D12" s="13" t="s">
        <v>31</v>
      </c>
      <c r="E12" s="10"/>
      <c r="F12" s="10"/>
      <c r="G12" s="10"/>
      <c r="H12" s="10"/>
      <c r="J12" s="8" t="s">
        <v>31</v>
      </c>
    </row>
    <row r="13" spans="1:39" ht="29">
      <c r="B13" s="23"/>
      <c r="C13" s="25" t="s">
        <v>117</v>
      </c>
      <c r="D13" s="15">
        <v>20000</v>
      </c>
      <c r="E13" s="15">
        <f>E8*0.25</f>
        <v>21000</v>
      </c>
      <c r="F13" s="15">
        <f>F8*0.25</f>
        <v>22050</v>
      </c>
      <c r="G13" s="15">
        <f>G8*0.25</f>
        <v>23152.5</v>
      </c>
      <c r="H13" s="15">
        <f>H8*0.25</f>
        <v>24310.125</v>
      </c>
      <c r="J13" s="15">
        <f>SUM(D13:H13)</f>
        <v>110512.625</v>
      </c>
    </row>
    <row r="14" spans="1:39">
      <c r="B14" s="23"/>
      <c r="C14" s="25" t="s">
        <v>116</v>
      </c>
      <c r="D14" s="15">
        <f>D9*0.25</f>
        <v>15000</v>
      </c>
      <c r="E14" s="15">
        <f t="shared" ref="E14:H14" si="1">E9*0.25</f>
        <v>15000</v>
      </c>
      <c r="F14" s="15">
        <f t="shared" si="1"/>
        <v>15000</v>
      </c>
      <c r="G14" s="15">
        <f t="shared" si="1"/>
        <v>17250</v>
      </c>
      <c r="H14" s="15">
        <f t="shared" si="1"/>
        <v>18000</v>
      </c>
      <c r="J14" s="15">
        <f t="shared" ref="J14:J15" si="2">SUM(D14:H14)</f>
        <v>80250</v>
      </c>
    </row>
    <row r="15" spans="1:39">
      <c r="B15" s="23"/>
      <c r="C15" s="10"/>
      <c r="D15" s="15"/>
      <c r="E15" s="11"/>
      <c r="F15" s="11"/>
      <c r="G15" s="11"/>
      <c r="H15" s="11"/>
      <c r="J15" s="15">
        <f t="shared" si="2"/>
        <v>0</v>
      </c>
    </row>
    <row r="16" spans="1:39">
      <c r="B16" s="23"/>
      <c r="C16" s="9" t="s">
        <v>13</v>
      </c>
      <c r="D16" s="16">
        <f>SUM(D13:D15)</f>
        <v>35000</v>
      </c>
      <c r="E16" s="16">
        <f t="shared" ref="E16:J16" si="3">SUM(E13:E15)</f>
        <v>36000</v>
      </c>
      <c r="F16" s="16">
        <f t="shared" si="3"/>
        <v>37050</v>
      </c>
      <c r="G16" s="16">
        <f t="shared" si="3"/>
        <v>40402.5</v>
      </c>
      <c r="H16" s="16">
        <f t="shared" si="3"/>
        <v>42310.125</v>
      </c>
      <c r="I16" s="7">
        <f t="shared" si="3"/>
        <v>0</v>
      </c>
      <c r="J16" s="16">
        <f t="shared" si="3"/>
        <v>190762.625</v>
      </c>
    </row>
    <row r="17" spans="2:10">
      <c r="B17" s="23"/>
      <c r="C17" s="14" t="s">
        <v>33</v>
      </c>
      <c r="D17" s="13" t="s">
        <v>31</v>
      </c>
      <c r="E17" s="10"/>
      <c r="F17" s="10"/>
      <c r="G17" s="10"/>
      <c r="H17" s="10"/>
      <c r="J17" s="8" t="s">
        <v>31</v>
      </c>
    </row>
    <row r="18" spans="2:10">
      <c r="B18" s="23"/>
      <c r="C18" s="25"/>
      <c r="D18" s="13"/>
      <c r="E18" s="10"/>
      <c r="F18" s="10"/>
      <c r="G18" s="10"/>
      <c r="H18" s="10"/>
      <c r="J18" s="15">
        <f t="shared" ref="J18:J19" si="4">SUM(D18:H18)</f>
        <v>0</v>
      </c>
    </row>
    <row r="19" spans="2:10">
      <c r="B19" s="23"/>
      <c r="C19" s="29"/>
      <c r="D19" s="15" t="s">
        <v>35</v>
      </c>
      <c r="E19" s="11" t="s">
        <v>35</v>
      </c>
      <c r="F19" s="11" t="s">
        <v>35</v>
      </c>
      <c r="G19" s="11"/>
      <c r="H19" s="11"/>
      <c r="J19" s="15">
        <f t="shared" si="4"/>
        <v>0</v>
      </c>
    </row>
    <row r="20" spans="2:10">
      <c r="B20" s="23"/>
      <c r="C20" s="29"/>
      <c r="D20" s="15"/>
      <c r="E20" s="15"/>
      <c r="F20" s="15"/>
      <c r="G20" s="15"/>
      <c r="H20" s="15"/>
      <c r="I20" s="35">
        <v>2000</v>
      </c>
      <c r="J20" s="15">
        <f>SUM(D20:H20)</f>
        <v>0</v>
      </c>
    </row>
    <row r="21" spans="2:10">
      <c r="B21" s="23"/>
      <c r="C21" s="29"/>
      <c r="D21" s="15"/>
      <c r="E21" s="15"/>
      <c r="F21" s="15"/>
      <c r="G21" s="15"/>
      <c r="H21" s="15"/>
      <c r="I21" s="35">
        <v>250</v>
      </c>
      <c r="J21" s="15">
        <f t="shared" ref="J21:J26" si="5">SUM(D21:H21)</f>
        <v>0</v>
      </c>
    </row>
    <row r="22" spans="2:10">
      <c r="B22" s="23"/>
      <c r="C22" s="25"/>
      <c r="D22" s="15"/>
      <c r="E22" s="15"/>
      <c r="F22" s="15"/>
      <c r="G22" s="15"/>
      <c r="H22" s="15"/>
      <c r="I22" s="35">
        <v>2250</v>
      </c>
      <c r="J22" s="15">
        <f t="shared" si="5"/>
        <v>0</v>
      </c>
    </row>
    <row r="23" spans="2:10">
      <c r="B23" s="23"/>
      <c r="C23" s="29"/>
      <c r="D23" s="15"/>
      <c r="E23" s="15"/>
      <c r="F23" s="15"/>
      <c r="G23" s="15"/>
      <c r="H23" s="15"/>
      <c r="I23" s="35">
        <v>1243</v>
      </c>
      <c r="J23" s="15">
        <f t="shared" si="5"/>
        <v>0</v>
      </c>
    </row>
    <row r="24" spans="2:10">
      <c r="B24" s="23"/>
      <c r="C24" s="29"/>
      <c r="D24" s="15"/>
      <c r="E24" s="15"/>
      <c r="F24" s="15"/>
      <c r="G24" s="15"/>
      <c r="H24" s="15"/>
      <c r="I24" s="35">
        <v>225</v>
      </c>
      <c r="J24" s="15">
        <f t="shared" si="5"/>
        <v>0</v>
      </c>
    </row>
    <row r="25" spans="2:10">
      <c r="B25" s="23"/>
      <c r="C25" s="29"/>
      <c r="D25" s="15"/>
      <c r="E25" s="15"/>
      <c r="F25" s="15"/>
      <c r="G25" s="15"/>
      <c r="H25" s="15"/>
      <c r="I25" s="35">
        <v>400</v>
      </c>
      <c r="J25" s="15">
        <f t="shared" si="5"/>
        <v>0</v>
      </c>
    </row>
    <row r="26" spans="2:10">
      <c r="B26" s="23"/>
      <c r="C26" s="25"/>
      <c r="D26" s="15"/>
      <c r="E26" s="15"/>
      <c r="F26" s="15"/>
      <c r="G26" s="15"/>
      <c r="H26" s="15"/>
      <c r="I26" s="35">
        <v>1638</v>
      </c>
      <c r="J26" s="15">
        <f t="shared" si="5"/>
        <v>0</v>
      </c>
    </row>
    <row r="27" spans="2:10">
      <c r="B27" s="23"/>
      <c r="C27" s="9" t="s">
        <v>14</v>
      </c>
      <c r="D27" s="16">
        <f>SUM(D20:D26)</f>
        <v>0</v>
      </c>
      <c r="E27" s="16">
        <f t="shared" ref="E27:H27" si="6">SUM(E20:E26)</f>
        <v>0</v>
      </c>
      <c r="F27" s="16">
        <f t="shared" si="6"/>
        <v>0</v>
      </c>
      <c r="G27" s="16">
        <f t="shared" si="6"/>
        <v>0</v>
      </c>
      <c r="H27" s="16">
        <f t="shared" si="6"/>
        <v>0</v>
      </c>
      <c r="J27" s="16">
        <f>SUM(D27:H27)</f>
        <v>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52" si="7">SUM(D30:H30)</f>
        <v>0</v>
      </c>
    </row>
    <row r="31" spans="2:10">
      <c r="B31" s="23"/>
      <c r="C31" s="9" t="s">
        <v>15</v>
      </c>
      <c r="D31" s="12">
        <f>SUM(D29:D30)</f>
        <v>0</v>
      </c>
      <c r="E31" s="12">
        <f t="shared" ref="E31:H31" si="8">SUM(E29:E30)</f>
        <v>0</v>
      </c>
      <c r="F31" s="12">
        <f t="shared" si="8"/>
        <v>0</v>
      </c>
      <c r="G31" s="12">
        <f t="shared" si="8"/>
        <v>0</v>
      </c>
      <c r="H31" s="12">
        <f t="shared" si="8"/>
        <v>0</v>
      </c>
      <c r="J31" s="16">
        <f t="shared" si="7"/>
        <v>0</v>
      </c>
    </row>
    <row r="32" spans="2:10">
      <c r="B32" s="23"/>
      <c r="C32" s="14" t="s">
        <v>36</v>
      </c>
      <c r="D32" s="13" t="s">
        <v>31</v>
      </c>
      <c r="E32" s="10"/>
      <c r="F32" s="10"/>
      <c r="G32" s="10"/>
      <c r="H32" s="10"/>
      <c r="J32" s="15"/>
    </row>
    <row r="33" spans="2:12">
      <c r="B33" s="23"/>
      <c r="C33" s="25"/>
      <c r="D33" s="15"/>
      <c r="E33" s="15"/>
      <c r="F33" s="15"/>
      <c r="G33" s="15"/>
      <c r="H33" s="15"/>
      <c r="I33" s="35">
        <v>5000</v>
      </c>
      <c r="J33" s="15">
        <f t="shared" si="7"/>
        <v>0</v>
      </c>
    </row>
    <row r="34" spans="2:12">
      <c r="B34" s="23"/>
      <c r="C34" s="25"/>
      <c r="D34" s="15"/>
      <c r="E34" s="11"/>
      <c r="F34" s="11"/>
      <c r="G34" s="11"/>
      <c r="H34" s="11"/>
      <c r="J34" s="15">
        <f t="shared" si="7"/>
        <v>0</v>
      </c>
    </row>
    <row r="35" spans="2:12">
      <c r="B35" s="23"/>
      <c r="C35" s="9" t="s">
        <v>16</v>
      </c>
      <c r="D35" s="16">
        <f>SUM(D33:D34)</f>
        <v>0</v>
      </c>
      <c r="E35" s="16">
        <f t="shared" ref="E35:H35" si="9">SUM(E33:E34)</f>
        <v>0</v>
      </c>
      <c r="F35" s="16">
        <f t="shared" si="9"/>
        <v>0</v>
      </c>
      <c r="G35" s="16">
        <f t="shared" si="9"/>
        <v>0</v>
      </c>
      <c r="H35" s="16">
        <f t="shared" si="9"/>
        <v>0</v>
      </c>
      <c r="J35" s="16">
        <f t="shared" si="7"/>
        <v>0</v>
      </c>
    </row>
    <row r="36" spans="2:12">
      <c r="B36" s="23"/>
      <c r="C36" s="14" t="s">
        <v>37</v>
      </c>
      <c r="D36" s="13" t="s">
        <v>31</v>
      </c>
      <c r="E36" s="10"/>
      <c r="F36" s="10"/>
      <c r="G36" s="10"/>
      <c r="H36" s="10"/>
      <c r="J36" s="15"/>
    </row>
    <row r="37" spans="2:12" ht="29">
      <c r="B37" s="23"/>
      <c r="C37" s="25" t="s">
        <v>100</v>
      </c>
      <c r="D37" s="15">
        <v>25000</v>
      </c>
      <c r="E37" s="15"/>
      <c r="F37" s="15"/>
      <c r="G37" s="15"/>
      <c r="H37" s="15"/>
      <c r="I37" s="35">
        <v>5106000</v>
      </c>
      <c r="J37" s="15">
        <f t="shared" si="7"/>
        <v>25000</v>
      </c>
      <c r="K37" s="81"/>
    </row>
    <row r="38" spans="2:12" ht="29">
      <c r="B38" s="23"/>
      <c r="C38" s="97" t="s">
        <v>123</v>
      </c>
      <c r="D38" s="96">
        <v>24600</v>
      </c>
      <c r="E38" s="96"/>
      <c r="F38" s="96"/>
      <c r="G38" s="96"/>
      <c r="H38" s="96"/>
      <c r="I38" s="95">
        <v>22500000</v>
      </c>
      <c r="J38" s="96">
        <f t="shared" si="7"/>
        <v>24600</v>
      </c>
      <c r="K38" s="81"/>
    </row>
    <row r="39" spans="2:12">
      <c r="B39" s="23"/>
      <c r="C39" s="97" t="s">
        <v>101</v>
      </c>
      <c r="D39" s="96">
        <v>0</v>
      </c>
      <c r="E39" s="96">
        <f>5000+24600</f>
        <v>29600</v>
      </c>
      <c r="F39" s="96">
        <f>5000+24600</f>
        <v>29600</v>
      </c>
      <c r="G39" s="96">
        <f>5000+24600</f>
        <v>29600</v>
      </c>
      <c r="H39" s="96">
        <f>5000+24600</f>
        <v>29600</v>
      </c>
      <c r="I39" s="95">
        <v>22500000</v>
      </c>
      <c r="J39" s="96">
        <f t="shared" ref="J39" si="10">SUM(D39:H39)</f>
        <v>118400</v>
      </c>
      <c r="K39" s="81"/>
    </row>
    <row r="40" spans="2:12">
      <c r="B40" s="23"/>
      <c r="C40" s="25"/>
      <c r="D40" s="15"/>
      <c r="E40" s="15"/>
      <c r="F40" s="15"/>
      <c r="G40" s="15"/>
      <c r="H40" s="15"/>
      <c r="I40" s="35">
        <v>75000000</v>
      </c>
      <c r="J40" s="15">
        <f t="shared" si="7"/>
        <v>0</v>
      </c>
    </row>
    <row r="41" spans="2:12">
      <c r="B41" s="23"/>
      <c r="C41" s="25"/>
      <c r="D41" s="15"/>
      <c r="E41" s="11"/>
      <c r="F41" s="11"/>
      <c r="G41" s="11"/>
      <c r="H41" s="11"/>
      <c r="J41" s="15">
        <f t="shared" si="7"/>
        <v>0</v>
      </c>
      <c r="L41" s="34"/>
    </row>
    <row r="42" spans="2:12">
      <c r="B42" s="23"/>
      <c r="C42" s="9" t="s">
        <v>40</v>
      </c>
      <c r="D42" s="16">
        <f>SUM(D37:D39)</f>
        <v>49600</v>
      </c>
      <c r="E42" s="16">
        <f t="shared" ref="E42:H42" si="11">SUM(E37:E39)</f>
        <v>29600</v>
      </c>
      <c r="F42" s="16">
        <f t="shared" si="11"/>
        <v>29600</v>
      </c>
      <c r="G42" s="16">
        <f t="shared" si="11"/>
        <v>29600</v>
      </c>
      <c r="H42" s="16">
        <f t="shared" si="11"/>
        <v>29600</v>
      </c>
      <c r="J42" s="16">
        <f t="shared" si="7"/>
        <v>168000</v>
      </c>
    </row>
    <row r="43" spans="2:12">
      <c r="B43" s="23"/>
      <c r="C43" s="14" t="s">
        <v>41</v>
      </c>
      <c r="D43" s="13" t="s">
        <v>31</v>
      </c>
      <c r="E43" s="10"/>
      <c r="F43" s="10"/>
      <c r="G43" s="10"/>
      <c r="H43" s="10"/>
      <c r="J43" s="15"/>
    </row>
    <row r="44" spans="2:12" ht="29">
      <c r="B44" s="23"/>
      <c r="C44" s="97" t="s">
        <v>124</v>
      </c>
      <c r="D44" s="96">
        <v>40000</v>
      </c>
      <c r="E44" s="96">
        <v>40000</v>
      </c>
      <c r="F44" s="96">
        <v>40000</v>
      </c>
      <c r="G44" s="96">
        <v>40000</v>
      </c>
      <c r="H44" s="96">
        <v>40000</v>
      </c>
      <c r="I44" s="95">
        <v>375000</v>
      </c>
      <c r="J44" s="96">
        <f t="shared" si="7"/>
        <v>200000</v>
      </c>
      <c r="K44" s="81"/>
    </row>
    <row r="45" spans="2:12" ht="29">
      <c r="B45" s="23"/>
      <c r="C45" s="97" t="s">
        <v>126</v>
      </c>
      <c r="D45" s="96">
        <f>9000+9000</f>
        <v>18000</v>
      </c>
      <c r="E45" s="96">
        <f>9000+9000</f>
        <v>18000</v>
      </c>
      <c r="F45" s="96">
        <f>9000+9000</f>
        <v>18000</v>
      </c>
      <c r="G45" s="96">
        <f>9000+9000</f>
        <v>18000</v>
      </c>
      <c r="H45" s="96">
        <f>9000+9000</f>
        <v>18000</v>
      </c>
      <c r="I45" s="95">
        <v>781250</v>
      </c>
      <c r="J45" s="96">
        <f t="shared" si="7"/>
        <v>90000</v>
      </c>
      <c r="K45" s="81"/>
    </row>
    <row r="46" spans="2:12" ht="29">
      <c r="B46" s="23"/>
      <c r="C46" s="97" t="s">
        <v>125</v>
      </c>
      <c r="D46" s="96">
        <v>10000</v>
      </c>
      <c r="E46" s="96">
        <v>10000</v>
      </c>
      <c r="F46" s="96">
        <v>10000</v>
      </c>
      <c r="G46" s="96">
        <v>10000</v>
      </c>
      <c r="H46" s="96">
        <v>10000</v>
      </c>
      <c r="I46" s="101"/>
      <c r="J46" s="96">
        <f>SUM(D46:H46)</f>
        <v>50000</v>
      </c>
      <c r="K46" s="81"/>
    </row>
    <row r="47" spans="2:12">
      <c r="B47" s="23"/>
      <c r="C47" s="25"/>
      <c r="D47" s="15"/>
      <c r="E47" s="15"/>
      <c r="F47" s="15"/>
      <c r="G47" s="15"/>
      <c r="H47" s="15"/>
      <c r="I47" s="35">
        <v>2083335</v>
      </c>
      <c r="J47" s="15">
        <f t="shared" si="7"/>
        <v>0</v>
      </c>
      <c r="K47" s="81"/>
    </row>
    <row r="48" spans="2:12">
      <c r="B48" s="23"/>
      <c r="C48" s="25"/>
      <c r="D48" s="15"/>
      <c r="E48" s="11"/>
      <c r="F48" s="11"/>
      <c r="G48" s="11"/>
      <c r="H48" s="11"/>
      <c r="J48" s="15">
        <f t="shared" si="7"/>
        <v>0</v>
      </c>
    </row>
    <row r="49" spans="2:10">
      <c r="B49" s="23"/>
      <c r="C49" s="25"/>
      <c r="D49" s="15"/>
      <c r="E49" s="11"/>
      <c r="F49" s="11"/>
      <c r="G49" s="11"/>
      <c r="H49" s="11"/>
      <c r="J49" s="15">
        <f t="shared" si="7"/>
        <v>0</v>
      </c>
    </row>
    <row r="50" spans="2:10">
      <c r="B50" s="23"/>
      <c r="C50" s="10"/>
      <c r="D50" s="15"/>
      <c r="E50" s="11"/>
      <c r="F50" s="11"/>
      <c r="G50" s="11"/>
      <c r="H50" s="11"/>
      <c r="J50" s="15">
        <f t="shared" si="7"/>
        <v>0</v>
      </c>
    </row>
    <row r="51" spans="2:10">
      <c r="B51" s="24"/>
      <c r="C51" s="9" t="s">
        <v>18</v>
      </c>
      <c r="D51" s="16">
        <f>SUM(D44:D46)</f>
        <v>68000</v>
      </c>
      <c r="E51" s="16">
        <f t="shared" ref="E51:H51" si="12">SUM(E44:E46)</f>
        <v>68000</v>
      </c>
      <c r="F51" s="16">
        <f t="shared" si="12"/>
        <v>68000</v>
      </c>
      <c r="G51" s="16">
        <f t="shared" si="12"/>
        <v>68000</v>
      </c>
      <c r="H51" s="16">
        <f t="shared" si="12"/>
        <v>68000</v>
      </c>
      <c r="J51" s="16">
        <f t="shared" si="7"/>
        <v>340000</v>
      </c>
    </row>
    <row r="52" spans="2:10">
      <c r="B52" s="24"/>
      <c r="C52" s="9" t="s">
        <v>19</v>
      </c>
      <c r="D52" s="16">
        <f>SUM(D51,D42,D35,D31,D27,D16,D11)</f>
        <v>292600</v>
      </c>
      <c r="E52" s="16">
        <f>SUM(E51,E42,E35,E31,E27,E16,E11)</f>
        <v>277600</v>
      </c>
      <c r="F52" s="16">
        <f>SUM(F51,F42,F35,F31,F27,F16,F11)</f>
        <v>282850</v>
      </c>
      <c r="G52" s="16">
        <f>SUM(G51,G42,G35,G31,G27,G16,G11)</f>
        <v>299612.5</v>
      </c>
      <c r="H52" s="16">
        <f>SUM(H51,H42,H35,H31,H27,H16,H11)</f>
        <v>309150.625</v>
      </c>
      <c r="J52" s="16">
        <f t="shared" si="7"/>
        <v>1461813.125</v>
      </c>
    </row>
    <row r="53" spans="2:10">
      <c r="B53" s="6"/>
      <c r="D53"/>
      <c r="E53"/>
      <c r="H53"/>
      <c r="I53"/>
      <c r="J53" t="s">
        <v>20</v>
      </c>
    </row>
    <row r="54" spans="2:10" ht="29">
      <c r="B54" s="70" t="s">
        <v>39</v>
      </c>
      <c r="C54" s="17" t="s">
        <v>39</v>
      </c>
      <c r="D54" s="18"/>
      <c r="E54" s="18"/>
      <c r="F54" s="18"/>
      <c r="G54" s="18"/>
      <c r="H54" s="18"/>
      <c r="I54"/>
      <c r="J54" s="18" t="s">
        <v>20</v>
      </c>
    </row>
    <row r="55" spans="2:10">
      <c r="B55" s="23"/>
      <c r="C55" s="25"/>
      <c r="D55" s="15"/>
      <c r="E55" s="15"/>
      <c r="F55" s="15"/>
      <c r="G55" s="15"/>
      <c r="H55" s="15"/>
      <c r="I55" s="35">
        <v>2083335</v>
      </c>
      <c r="J55" s="15">
        <f t="shared" ref="J55" si="13">SUM(D55:H55)</f>
        <v>0</v>
      </c>
    </row>
    <row r="56" spans="2:10">
      <c r="B56" s="23"/>
      <c r="C56" s="25"/>
      <c r="D56" s="13"/>
      <c r="E56" s="10"/>
      <c r="F56" s="10"/>
      <c r="G56" s="10"/>
      <c r="H56" s="10"/>
      <c r="J56" s="15">
        <f t="shared" ref="J56:J57" si="14">SUM(D56:H56)</f>
        <v>0</v>
      </c>
    </row>
    <row r="57" spans="2:10">
      <c r="B57" s="24"/>
      <c r="C57" s="9" t="s">
        <v>21</v>
      </c>
      <c r="D57" s="16">
        <f>SUM(D55:D56)</f>
        <v>0</v>
      </c>
      <c r="E57" s="16">
        <f>SUM(E55:E56)</f>
        <v>0</v>
      </c>
      <c r="F57" s="16">
        <f>SUM(F55:F56)</f>
        <v>0</v>
      </c>
      <c r="G57" s="16">
        <f>SUM(G55:G56)</f>
        <v>0</v>
      </c>
      <c r="H57" s="16">
        <f>SUM(H55:H56)</f>
        <v>0</v>
      </c>
      <c r="J57" s="16">
        <f t="shared" si="14"/>
        <v>0</v>
      </c>
    </row>
    <row r="58" spans="2:10" ht="15" thickBot="1">
      <c r="B58" s="6"/>
      <c r="D58"/>
      <c r="E58"/>
      <c r="H58"/>
      <c r="I58"/>
      <c r="J58" t="s">
        <v>20</v>
      </c>
    </row>
    <row r="59" spans="2:10" s="1" customFormat="1" ht="29.5" thickBot="1">
      <c r="B59" s="19" t="s">
        <v>22</v>
      </c>
      <c r="C59" s="19"/>
      <c r="D59" s="20">
        <f>SUM(D16,D11)</f>
        <v>175000</v>
      </c>
      <c r="E59" s="20">
        <f t="shared" ref="E59:H59" si="15">SUM(E16,E11)</f>
        <v>180000</v>
      </c>
      <c r="F59" s="20">
        <f t="shared" si="15"/>
        <v>185250</v>
      </c>
      <c r="G59" s="20">
        <f t="shared" si="15"/>
        <v>202012.5</v>
      </c>
      <c r="H59" s="20">
        <f t="shared" si="15"/>
        <v>211550.625</v>
      </c>
      <c r="I59" s="7">
        <f t="shared" ref="D59:J59" si="16">SUM(I57,I52)</f>
        <v>0</v>
      </c>
      <c r="J59" s="20">
        <f t="shared" si="16"/>
        <v>1461813.125</v>
      </c>
    </row>
    <row r="60" spans="2:10">
      <c r="B60" s="6"/>
    </row>
    <row r="61" spans="2:10">
      <c r="B61" s="6"/>
    </row>
    <row r="62" spans="2:10">
      <c r="B62" s="6"/>
      <c r="J62" s="34"/>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sheetData>
  <pageMargins left="0.7" right="0.7" top="0.75" bottom="0.75" header="0.3" footer="0.3"/>
  <pageSetup scale="89" fitToHeight="0" orientation="landscape" r:id="rId1"/>
  <ignoredErrors>
    <ignoredError sqref="J8 J20:J26 J33 J40 J47 J37:J38 J44: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tabSelected="1" zoomScale="116" zoomScaleNormal="85" workbookViewId="0">
      <selection activeCell="J18" sqref="J18"/>
    </sheetView>
  </sheetViews>
  <sheetFormatPr defaultColWidth="9.1796875" defaultRowHeight="15" customHeight="1"/>
  <cols>
    <col min="1" max="1" width="3.1796875" customWidth="1"/>
    <col min="2" max="2" width="12.1796875" customWidth="1"/>
    <col min="3" max="3" width="55.08984375" customWidth="1"/>
    <col min="4" max="4" width="12.81640625" style="6" bestFit="1" customWidth="1"/>
    <col min="5" max="5" width="12.81640625" style="2" customWidth="1"/>
    <col min="6" max="6" width="12.1796875" customWidth="1"/>
    <col min="7" max="7" width="11.453125" customWidth="1"/>
    <col min="8" max="8" width="12" style="2" customWidth="1"/>
    <col min="9" max="9" width="3.54296875" style="7" customWidth="1"/>
    <col min="10" max="10" width="14.54296875" bestFit="1" customWidth="1"/>
    <col min="11" max="11" width="10.1796875" customWidth="1"/>
  </cols>
  <sheetData>
    <row r="2" spans="2:39" ht="23.5">
      <c r="B2" s="30" t="s">
        <v>0</v>
      </c>
    </row>
    <row r="3" spans="2:39" ht="26.5" customHeight="1">
      <c r="B3" s="86" t="s">
        <v>1</v>
      </c>
      <c r="C3" s="86"/>
      <c r="D3" s="86"/>
      <c r="E3" s="86"/>
      <c r="F3" s="86"/>
      <c r="G3" s="86"/>
      <c r="H3" s="86"/>
      <c r="I3" s="86"/>
      <c r="J3" s="86"/>
    </row>
    <row r="4" spans="2:39" ht="15" customHeight="1">
      <c r="B4" s="5"/>
    </row>
    <row r="5" spans="2:39" ht="18.5">
      <c r="B5" s="45" t="s">
        <v>2</v>
      </c>
      <c r="C5" s="46"/>
      <c r="D5" s="46"/>
      <c r="E5" s="46"/>
      <c r="F5" s="46"/>
      <c r="G5" s="46"/>
      <c r="H5" s="46"/>
      <c r="I5" s="46"/>
      <c r="J5" s="68"/>
    </row>
    <row r="6" spans="2:39" ht="17.149999999999999" customHeight="1">
      <c r="B6" s="47" t="s">
        <v>3</v>
      </c>
      <c r="C6" s="47" t="s">
        <v>4</v>
      </c>
      <c r="D6" s="47" t="s">
        <v>5</v>
      </c>
      <c r="E6" s="48" t="s">
        <v>6</v>
      </c>
      <c r="F6" s="48" t="s">
        <v>7</v>
      </c>
      <c r="G6" s="48" t="s">
        <v>8</v>
      </c>
      <c r="H6" s="49" t="s">
        <v>9</v>
      </c>
      <c r="I6" s="50"/>
      <c r="J6" s="69" t="s">
        <v>10</v>
      </c>
    </row>
    <row r="7" spans="2:39" s="5" customFormat="1" ht="14.5">
      <c r="B7" s="22" t="s">
        <v>11</v>
      </c>
      <c r="C7" s="51" t="s">
        <v>12</v>
      </c>
      <c r="D7" s="52">
        <f>'Measure 1 Budget- Energize Omah'!D8+'Measure 2 Budget-OmahaSaves'!D11+'Measure 3 ReNew Omaha'!D11+'Measure 4 Budget - Green Omaha'!D9+'Measure 5 Sustain Omaha -Admin'!D11</f>
        <v>140000</v>
      </c>
      <c r="E7" s="52">
        <f>'Measure 1 Budget- Energize Omah'!E8+'Measure 2 Budget-OmahaSaves'!E11+'Measure 3 ReNew Omaha'!E11+'Measure 4 Budget - Green Omaha'!E9+'Measure 5 Sustain Omaha -Admin'!E11</f>
        <v>144000</v>
      </c>
      <c r="F7" s="52">
        <f>'Measure 1 Budget- Energize Omah'!F8+'Measure 2 Budget-OmahaSaves'!F11+'Measure 3 ReNew Omaha'!F11+'Measure 4 Budget - Green Omaha'!F9+'Measure 5 Sustain Omaha -Admin'!F11</f>
        <v>148200</v>
      </c>
      <c r="G7" s="52">
        <f>'Measure 1 Budget- Energize Omah'!G8+'Measure 2 Budget-OmahaSaves'!G11+'Measure 3 ReNew Omaha'!G11+'Measure 4 Budget - Green Omaha'!G9+'Measure 5 Sustain Omaha -Admin'!G11</f>
        <v>161610</v>
      </c>
      <c r="H7" s="52">
        <f>'Measure 1 Budget- Energize Omah'!H8+'Measure 2 Budget-OmahaSaves'!H11+'Measure 3 ReNew Omaha'!H11+'Measure 4 Budget - Green Omaha'!H9+'Measure 5 Sustain Omaha -Admin'!H11</f>
        <v>169240.5</v>
      </c>
      <c r="I7" s="53"/>
      <c r="J7" s="52">
        <f>SUM(D7:H7)</f>
        <v>763050.5</v>
      </c>
      <c r="K7"/>
      <c r="L7"/>
      <c r="M7"/>
      <c r="N7"/>
      <c r="O7"/>
      <c r="P7"/>
      <c r="Q7"/>
      <c r="R7"/>
      <c r="S7"/>
      <c r="T7"/>
      <c r="U7"/>
      <c r="V7"/>
      <c r="W7"/>
      <c r="X7"/>
      <c r="Y7"/>
      <c r="Z7"/>
      <c r="AA7"/>
      <c r="AB7"/>
      <c r="AC7"/>
      <c r="AD7"/>
      <c r="AE7"/>
      <c r="AF7"/>
      <c r="AG7"/>
      <c r="AH7"/>
      <c r="AI7"/>
      <c r="AJ7"/>
      <c r="AK7"/>
      <c r="AL7"/>
      <c r="AM7"/>
    </row>
    <row r="8" spans="2:39" ht="14.5">
      <c r="B8" s="23"/>
      <c r="C8" s="51" t="s">
        <v>13</v>
      </c>
      <c r="D8" s="52">
        <f>'Measure 1 Budget- Energize Omah'!D16+'Measure 2 Budget-OmahaSaves'!D16+'Measure 3 ReNew Omaha'!D16+'Measure 4 Budget - Green Omaha'!D14+'Measure 5 Sustain Omaha -Admin'!D16</f>
        <v>35000</v>
      </c>
      <c r="E8" s="52">
        <f>'Measure 1 Budget- Energize Omah'!E16+'Measure 2 Budget-OmahaSaves'!E16+'Measure 3 ReNew Omaha'!E16+'Measure 4 Budget - Green Omaha'!E14+'Measure 5 Sustain Omaha -Admin'!E16</f>
        <v>36000</v>
      </c>
      <c r="F8" s="52">
        <f>'Measure 1 Budget- Energize Omah'!F16+'Measure 2 Budget-OmahaSaves'!F16+'Measure 3 ReNew Omaha'!F16+'Measure 4 Budget - Green Omaha'!F14+'Measure 5 Sustain Omaha -Admin'!F16</f>
        <v>37050</v>
      </c>
      <c r="G8" s="52">
        <f>'Measure 1 Budget- Energize Omah'!G16+'Measure 2 Budget-OmahaSaves'!G16+'Measure 3 ReNew Omaha'!G16+'Measure 4 Budget - Green Omaha'!G14+'Measure 5 Sustain Omaha -Admin'!G16</f>
        <v>40402.5</v>
      </c>
      <c r="H8" s="52">
        <f>'Measure 1 Budget- Energize Omah'!H16+'Measure 2 Budget-OmahaSaves'!H16+'Measure 3 ReNew Omaha'!H16+'Measure 4 Budget - Green Omaha'!H14+'Measure 5 Sustain Omaha -Admin'!H16</f>
        <v>42310.125</v>
      </c>
      <c r="I8" s="53"/>
      <c r="J8" s="52">
        <f t="shared" ref="J8:J13" si="0">SUM(D8:H8)</f>
        <v>190762.625</v>
      </c>
    </row>
    <row r="9" spans="2:39" ht="14.5">
      <c r="B9" s="23"/>
      <c r="C9" s="51" t="s">
        <v>14</v>
      </c>
      <c r="D9" s="52">
        <f>'Measure 1 Budget- Energize Omah'!D21+'Measure 2 Budget-OmahaSaves'!D27+'Measure 3 ReNew Omaha'!D27+'Measure 4 Budget - Green Omaha'!D25+'Measure 5 Sustain Omaha -Admin'!D27</f>
        <v>0</v>
      </c>
      <c r="E9" s="52">
        <f>'Measure 1 Budget- Energize Omah'!E21+'Measure 2 Budget-OmahaSaves'!E27+'Measure 3 ReNew Omaha'!E27+'Measure 4 Budget - Green Omaha'!E25+'Measure 5 Sustain Omaha -Admin'!E27</f>
        <v>0</v>
      </c>
      <c r="F9" s="52">
        <f>'Measure 1 Budget- Energize Omah'!F21+'Measure 2 Budget-OmahaSaves'!F27+'Measure 3 ReNew Omaha'!F27+'Measure 4 Budget - Green Omaha'!F25+'Measure 5 Sustain Omaha -Admin'!F27</f>
        <v>0</v>
      </c>
      <c r="G9" s="52">
        <f>'Measure 1 Budget- Energize Omah'!G21+'Measure 2 Budget-OmahaSaves'!G27+'Measure 3 ReNew Omaha'!G27+'Measure 4 Budget - Green Omaha'!G25+'Measure 5 Sustain Omaha -Admin'!G27</f>
        <v>0</v>
      </c>
      <c r="H9" s="52">
        <f>'Measure 1 Budget- Energize Omah'!H21+'Measure 2 Budget-OmahaSaves'!H27+'Measure 3 ReNew Omaha'!H27+'Measure 4 Budget - Green Omaha'!H25+'Measure 5 Sustain Omaha -Admin'!H27</f>
        <v>0</v>
      </c>
      <c r="I9" s="53"/>
      <c r="J9" s="52">
        <f t="shared" si="0"/>
        <v>0</v>
      </c>
    </row>
    <row r="10" spans="2:39" ht="14.5">
      <c r="B10" s="23"/>
      <c r="C10" s="51" t="s">
        <v>15</v>
      </c>
      <c r="D10" s="52">
        <f>'Measure 1 Budget- Energize Omah'!D25+'Measure 2 Budget-OmahaSaves'!D31+'Measure 3 ReNew Omaha'!D31+'Measure 4 Budget - Green Omaha'!D29+'Measure 5 Sustain Omaha -Admin'!D31</f>
        <v>0</v>
      </c>
      <c r="E10" s="52">
        <f>'Measure 1 Budget- Energize Omah'!E25+'Measure 2 Budget-OmahaSaves'!E31+'Measure 3 ReNew Omaha'!E31+'Measure 4 Budget - Green Omaha'!E29+'Measure 5 Sustain Omaha -Admin'!E31</f>
        <v>0</v>
      </c>
      <c r="F10" s="52">
        <f>'Measure 1 Budget- Energize Omah'!F25+'Measure 2 Budget-OmahaSaves'!F31+'Measure 3 ReNew Omaha'!F31+'Measure 4 Budget - Green Omaha'!F29+'Measure 5 Sustain Omaha -Admin'!F31</f>
        <v>0</v>
      </c>
      <c r="G10" s="52">
        <f>'Measure 1 Budget- Energize Omah'!G25+'Measure 2 Budget-OmahaSaves'!G31+'Measure 3 ReNew Omaha'!G31+'Measure 4 Budget - Green Omaha'!G29+'Measure 5 Sustain Omaha -Admin'!G31</f>
        <v>0</v>
      </c>
      <c r="H10" s="52">
        <f>'Measure 1 Budget- Energize Omah'!H25+'Measure 2 Budget-OmahaSaves'!H31+'Measure 3 ReNew Omaha'!H31+'Measure 4 Budget - Green Omaha'!H29+'Measure 5 Sustain Omaha -Admin'!H31</f>
        <v>0</v>
      </c>
      <c r="I10" s="53"/>
      <c r="J10" s="52">
        <f t="shared" si="0"/>
        <v>0</v>
      </c>
    </row>
    <row r="11" spans="2:39" ht="14.5">
      <c r="B11" s="23"/>
      <c r="C11" s="51" t="s">
        <v>16</v>
      </c>
      <c r="D11" s="52">
        <f>'Measure 1 Budget- Energize Omah'!D29+'Measure 2 Budget-OmahaSaves'!D40+'Measure 3 ReNew Omaha'!D39+'Measure 4 Budget - Green Omaha'!D31+'Measure 5 Sustain Omaha -Admin'!D35</f>
        <v>0</v>
      </c>
      <c r="E11" s="52">
        <f>'Measure 1 Budget- Energize Omah'!E29+'Measure 2 Budget-OmahaSaves'!E40+'Measure 3 ReNew Omaha'!E39+'Measure 4 Budget - Green Omaha'!E31+'Measure 5 Sustain Omaha -Admin'!E35</f>
        <v>0</v>
      </c>
      <c r="F11" s="52">
        <f>'Measure 1 Budget- Energize Omah'!F29+'Measure 2 Budget-OmahaSaves'!F40+'Measure 3 ReNew Omaha'!F39+'Measure 4 Budget - Green Omaha'!F31+'Measure 5 Sustain Omaha -Admin'!F35</f>
        <v>0</v>
      </c>
      <c r="G11" s="52">
        <f>'Measure 1 Budget- Energize Omah'!G29+'Measure 2 Budget-OmahaSaves'!G40+'Measure 3 ReNew Omaha'!G39+'Measure 4 Budget - Green Omaha'!G31+'Measure 5 Sustain Omaha -Admin'!G35</f>
        <v>0</v>
      </c>
      <c r="H11" s="52">
        <f>'Measure 1 Budget- Energize Omah'!H29+'Measure 2 Budget-OmahaSaves'!H40+'Measure 3 ReNew Omaha'!H39+'Measure 4 Budget - Green Omaha'!H31+'Measure 5 Sustain Omaha -Admin'!H35</f>
        <v>0</v>
      </c>
      <c r="I11" s="53"/>
      <c r="J11" s="52">
        <f t="shared" si="0"/>
        <v>0</v>
      </c>
    </row>
    <row r="12" spans="2:39" ht="14.5">
      <c r="B12" s="23"/>
      <c r="C12" s="51" t="s">
        <v>17</v>
      </c>
      <c r="D12" s="52">
        <f>'Measure 1 Budget- Energize Omah'!D50+'Measure 2 Budget-OmahaSaves'!D40+'Measure 3 ReNew Omaha'!D46+'Measure 4 Budget - Green Omaha'!D46+'Measure 5 Sustain Omaha -Admin'!D42</f>
        <v>1684350</v>
      </c>
      <c r="E12" s="52">
        <f>'Measure 1 Budget- Energize Omah'!E50+'Measure 2 Budget-OmahaSaves'!E40+'Measure 3 ReNew Omaha'!E46+'Measure 4 Budget - Green Omaha'!E46+'Measure 5 Sustain Omaha -Admin'!E42</f>
        <v>2873600</v>
      </c>
      <c r="F12" s="52">
        <f>'Measure 1 Budget- Energize Omah'!F50+'Measure 2 Budget-OmahaSaves'!F40+'Measure 3 ReNew Omaha'!F46+'Measure 4 Budget - Green Omaha'!F46+'Measure 5 Sustain Omaha -Admin'!F42</f>
        <v>2908600</v>
      </c>
      <c r="G12" s="52">
        <f>'Measure 1 Budget- Energize Omah'!G50+'Measure 2 Budget-OmahaSaves'!G40+'Measure 3 ReNew Omaha'!G46+'Measure 4 Budget - Green Omaha'!G46+'Measure 5 Sustain Omaha -Admin'!G42</f>
        <v>2908600</v>
      </c>
      <c r="H12" s="52">
        <f>'Measure 1 Budget- Energize Omah'!H50+'Measure 2 Budget-OmahaSaves'!H40+'Measure 3 ReNew Omaha'!H46+'Measure 4 Budget - Green Omaha'!H46+'Measure 5 Sustain Omaha -Admin'!H42</f>
        <v>2908600</v>
      </c>
      <c r="I12" s="53"/>
      <c r="J12" s="52">
        <f t="shared" si="0"/>
        <v>13283750</v>
      </c>
    </row>
    <row r="13" spans="2:39" ht="14.5">
      <c r="B13" s="23"/>
      <c r="C13" s="51" t="s">
        <v>18</v>
      </c>
      <c r="D13" s="52">
        <f>'Measure 1 Budget- Energize Omah'!D62+'Measure 2 Budget-OmahaSaves'!D46+'Measure 3 ReNew Omaha'!D60+'Measure 4 Budget - Green Omaha'!D55+'Measure 5 Sustain Omaha -Admin'!D51</f>
        <v>5625790</v>
      </c>
      <c r="E13" s="52">
        <f>'Measure 1 Budget- Energize Omah'!E62+'Measure 2 Budget-OmahaSaves'!E46+'Measure 3 ReNew Omaha'!E60+'Measure 4 Budget - Green Omaha'!E55+'Measure 5 Sustain Omaha -Admin'!E51</f>
        <v>14270790</v>
      </c>
      <c r="F13" s="52">
        <f>'Measure 1 Budget- Energize Omah'!F62+'Measure 2 Budget-OmahaSaves'!F46+'Measure 3 ReNew Omaha'!F60+'Measure 4 Budget - Green Omaha'!F55+'Measure 5 Sustain Omaha -Admin'!F51</f>
        <v>2670790</v>
      </c>
      <c r="G13" s="52">
        <f>'Measure 1 Budget- Energize Omah'!G62+'Measure 2 Budget-OmahaSaves'!G46+'Measure 3 ReNew Omaha'!G60+'Measure 4 Budget - Green Omaha'!G55+'Measure 5 Sustain Omaha -Admin'!G51</f>
        <v>2670790</v>
      </c>
      <c r="H13" s="52">
        <f>'Measure 1 Budget- Energize Omah'!H62+'Measure 2 Budget-OmahaSaves'!H46+'Measure 3 ReNew Omaha'!H60+'Measure 4 Budget - Green Omaha'!H55+'Measure 5 Sustain Omaha -Admin'!H51</f>
        <v>2670790</v>
      </c>
      <c r="I13" s="53"/>
      <c r="J13" s="52">
        <f t="shared" si="0"/>
        <v>27908950</v>
      </c>
    </row>
    <row r="14" spans="2:39" ht="14.5">
      <c r="B14" s="24"/>
      <c r="C14" s="9" t="s">
        <v>19</v>
      </c>
      <c r="D14" s="16">
        <f>D13+D12+D11+D10+D9+D8+D7</f>
        <v>7485140</v>
      </c>
      <c r="E14" s="16">
        <f>E13+E12+E11+E10+E9+E8+E7</f>
        <v>17324390</v>
      </c>
      <c r="F14" s="16">
        <f>F13+F12+F11+F10+F9+F8+F7</f>
        <v>5764640</v>
      </c>
      <c r="G14" s="16">
        <f>G13+G12+G11+G10+G9+G8+G7</f>
        <v>5781402.5</v>
      </c>
      <c r="H14" s="16">
        <f>H13+H12+H11+H10+H9+H8+H7</f>
        <v>5790940.625</v>
      </c>
      <c r="J14" s="16">
        <f>SUM(J7:J13)</f>
        <v>42146513.125</v>
      </c>
    </row>
    <row r="15" spans="2:39" ht="14.5">
      <c r="B15" s="67"/>
      <c r="D15"/>
      <c r="E15"/>
      <c r="H15"/>
      <c r="I15"/>
      <c r="J15" s="18" t="s">
        <v>20</v>
      </c>
    </row>
    <row r="16" spans="2:39" ht="20.149999999999999" customHeight="1">
      <c r="B16" s="67"/>
      <c r="C16" s="9" t="s">
        <v>21</v>
      </c>
      <c r="D16" s="59">
        <f>'Measure 1 Budget- Energize Omah'!D68+'Measure 2 Budget-OmahaSaves'!D52+'Measure 3 ReNew Omaha'!D66+'Measure 4 Budget - Green Omaha'!D61+'Measure 5 Sustain Omaha -Admin'!D57</f>
        <v>156000</v>
      </c>
      <c r="E16" s="59">
        <f>'Measure 1 Budget- Energize Omah'!E68+'Measure 4 Budget - Green Omaha'!E61+'Measure 3 ReNew Omaha'!E66+'Measure 5 Sustain Omaha -Admin'!E57</f>
        <v>160680</v>
      </c>
      <c r="F16" s="59">
        <f>'Measure 1 Budget- Energize Omah'!F68+'Measure 4 Budget - Green Omaha'!F61+'Measure 3 ReNew Omaha'!F66+'Measure 5 Sustain Omaha -Admin'!F57</f>
        <v>165500</v>
      </c>
      <c r="G16" s="59">
        <f>'Measure 1 Budget- Energize Omah'!G68+'Measure 4 Budget - Green Omaha'!G61+'Measure 3 ReNew Omaha'!G66+'Measure 5 Sustain Omaha -Admin'!G57</f>
        <v>170465</v>
      </c>
      <c r="H16" s="59">
        <f>'Measure 1 Budget- Energize Omah'!H68+'Measure 4 Budget - Green Omaha'!H61+'Measure 3 ReNew Omaha'!H66+'Measure 5 Sustain Omaha -Admin'!H57</f>
        <v>175578</v>
      </c>
      <c r="J16" s="80">
        <f>SUM(D16:H16)</f>
        <v>828223</v>
      </c>
    </row>
    <row r="17" spans="2:13" thickBot="1">
      <c r="B17" s="67"/>
      <c r="D17"/>
      <c r="E17"/>
      <c r="H17"/>
      <c r="I17"/>
      <c r="J17" s="18" t="s">
        <v>20</v>
      </c>
    </row>
    <row r="18" spans="2:13" ht="31" customHeight="1" thickBot="1">
      <c r="B18" s="66" t="s">
        <v>22</v>
      </c>
      <c r="C18" s="19"/>
      <c r="D18" s="54">
        <f>D14+D16</f>
        <v>7641140</v>
      </c>
      <c r="E18" s="54">
        <f>E14+E16</f>
        <v>17485070</v>
      </c>
      <c r="F18" s="54">
        <f>F14+F16</f>
        <v>5930140</v>
      </c>
      <c r="G18" s="54">
        <f>G14+G16</f>
        <v>5951867.5</v>
      </c>
      <c r="H18" s="54">
        <f>H14+H16</f>
        <v>5966518.625</v>
      </c>
      <c r="I18" s="55"/>
      <c r="J18" s="54">
        <f>J14+J16</f>
        <v>42974736.125</v>
      </c>
      <c r="K18" s="81"/>
      <c r="M18" s="34"/>
    </row>
    <row r="19" spans="2:13" s="1" customFormat="1" ht="14.5">
      <c r="B19" s="6"/>
      <c r="C19"/>
      <c r="D19" s="6"/>
      <c r="E19" s="2"/>
      <c r="F19"/>
      <c r="G19"/>
      <c r="H19" s="2"/>
      <c r="I19" s="7"/>
      <c r="J19"/>
    </row>
    <row r="20" spans="2:13" ht="15" customHeight="1">
      <c r="B20" s="6"/>
    </row>
    <row r="21" spans="2:13" ht="15" customHeight="1">
      <c r="B21" s="45" t="s">
        <v>23</v>
      </c>
      <c r="C21" s="46"/>
      <c r="D21" s="46"/>
      <c r="E21" s="90"/>
      <c r="F21" s="90"/>
      <c r="H21"/>
      <c r="I21"/>
    </row>
    <row r="22" spans="2:13" ht="29.15" customHeight="1">
      <c r="B22" s="47" t="s">
        <v>24</v>
      </c>
      <c r="C22" s="47" t="s">
        <v>25</v>
      </c>
      <c r="D22" s="56" t="s">
        <v>26</v>
      </c>
      <c r="E22" s="91" t="s">
        <v>27</v>
      </c>
      <c r="F22" s="91"/>
      <c r="H22"/>
      <c r="I22"/>
    </row>
    <row r="23" spans="2:13" ht="15" customHeight="1">
      <c r="B23" s="51">
        <v>1</v>
      </c>
      <c r="C23" s="57" t="s">
        <v>105</v>
      </c>
      <c r="D23" s="58">
        <f>'Measure 1 Budget- Energize Omah'!J70</f>
        <v>26493223</v>
      </c>
      <c r="E23" s="89">
        <f>D23/D$29</f>
        <v>0.61648366898494833</v>
      </c>
      <c r="F23" s="89"/>
      <c r="H23"/>
      <c r="I23"/>
    </row>
    <row r="24" spans="2:13" ht="15" customHeight="1">
      <c r="B24" s="103">
        <v>2</v>
      </c>
      <c r="C24" s="104" t="s">
        <v>118</v>
      </c>
      <c r="D24" s="58">
        <f>'Measure 2 Budget-OmahaSaves'!J54</f>
        <v>3000000</v>
      </c>
      <c r="E24" s="89">
        <f>D24/D$29</f>
        <v>6.9808456560941826E-2</v>
      </c>
      <c r="F24" s="89"/>
      <c r="G24" s="81"/>
      <c r="H24"/>
      <c r="I24"/>
    </row>
    <row r="25" spans="2:13" ht="15" customHeight="1">
      <c r="B25" s="103">
        <v>3</v>
      </c>
      <c r="C25" s="104" t="s">
        <v>129</v>
      </c>
      <c r="D25" s="58">
        <f>'Measure 3 ReNew Omaha'!J68</f>
        <v>8750000</v>
      </c>
      <c r="E25" s="89">
        <f>D25/D$29</f>
        <v>0.20360799830274701</v>
      </c>
      <c r="F25" s="89"/>
      <c r="G25" s="81"/>
      <c r="H25"/>
      <c r="I25"/>
    </row>
    <row r="26" spans="2:13" ht="15" customHeight="1">
      <c r="B26" s="103">
        <v>4</v>
      </c>
      <c r="C26" s="104" t="s">
        <v>110</v>
      </c>
      <c r="D26" s="58">
        <f>'Measure 4 Budget - Green Omaha'!J63</f>
        <v>3269700</v>
      </c>
      <c r="E26" s="89">
        <f>D26/D$29</f>
        <v>7.6084236805770492E-2</v>
      </c>
      <c r="F26" s="89"/>
      <c r="G26" s="81"/>
      <c r="H26"/>
      <c r="I26"/>
    </row>
    <row r="27" spans="2:13" ht="15" customHeight="1">
      <c r="B27" s="103">
        <v>5</v>
      </c>
      <c r="C27" s="105" t="s">
        <v>154</v>
      </c>
      <c r="D27" s="58">
        <f>'Measure 5 Sustain Omaha -Admin'!J59</f>
        <v>1461813.125</v>
      </c>
      <c r="E27" s="89">
        <f>D27/D$29</f>
        <v>3.4015639345592374E-2</v>
      </c>
      <c r="F27" s="89"/>
      <c r="H27"/>
      <c r="I27"/>
    </row>
    <row r="28" spans="2:13" ht="15" customHeight="1">
      <c r="B28" s="51"/>
      <c r="C28" s="52"/>
      <c r="D28" s="58"/>
      <c r="E28" s="87"/>
      <c r="F28" s="88"/>
      <c r="H28"/>
      <c r="I28"/>
    </row>
    <row r="29" spans="2:13" ht="15" customHeight="1">
      <c r="B29" s="51" t="s">
        <v>28</v>
      </c>
      <c r="C29" s="52"/>
      <c r="D29" s="58">
        <f>SUM(D23:D27)</f>
        <v>42974736.125</v>
      </c>
      <c r="E29" s="89">
        <f>SUM(E23:E28)</f>
        <v>1</v>
      </c>
      <c r="F29" s="89"/>
      <c r="H29"/>
      <c r="I29"/>
    </row>
    <row r="30" spans="2:13" ht="15" customHeight="1">
      <c r="H30"/>
      <c r="I30"/>
    </row>
  </sheetData>
  <mergeCells count="10">
    <mergeCell ref="B3:J3"/>
    <mergeCell ref="E28:F28"/>
    <mergeCell ref="E29:F29"/>
    <mergeCell ref="E21:F21"/>
    <mergeCell ref="E22:F22"/>
    <mergeCell ref="E23:F23"/>
    <mergeCell ref="E24:F24"/>
    <mergeCell ref="E25:F25"/>
    <mergeCell ref="E27:F27"/>
    <mergeCell ref="E26:F26"/>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CF272-F7EE-4C0F-B533-4D602E2AFBA3}">
  <sheetPr>
    <tabColor rgb="FFFF0000"/>
  </sheetPr>
  <dimension ref="B2:AM73"/>
  <sheetViews>
    <sheetView topLeftCell="A33" workbookViewId="0">
      <selection activeCell="D47" sqref="D47:H47"/>
    </sheetView>
  </sheetViews>
  <sheetFormatPr defaultColWidth="9.1796875" defaultRowHeight="14.5"/>
  <cols>
    <col min="1" max="1" width="3.1796875" customWidth="1"/>
    <col min="2" max="2" width="11.1796875" customWidth="1"/>
    <col min="3" max="3" width="46.453125" customWidth="1"/>
    <col min="4" max="4" width="13.1796875" style="6" customWidth="1"/>
    <col min="5" max="5" width="13.1796875" style="2" customWidth="1"/>
    <col min="6" max="7" width="13.1796875" customWidth="1"/>
    <col min="8" max="8" width="12.81640625" style="2" customWidth="1"/>
    <col min="9" max="9" width="0.81640625" style="7" customWidth="1"/>
    <col min="10" max="10" width="14.54296875" customWidth="1"/>
    <col min="11" max="11" width="10.1796875" customWidth="1"/>
  </cols>
  <sheetData>
    <row r="2" spans="2:39" ht="23.5">
      <c r="B2" s="30" t="s">
        <v>29</v>
      </c>
    </row>
    <row r="3" spans="2:39">
      <c r="B3" s="65" t="s">
        <v>74</v>
      </c>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c r="B8" s="23"/>
      <c r="C8" s="25"/>
      <c r="D8" s="15"/>
      <c r="E8" s="15"/>
      <c r="F8" s="15"/>
      <c r="G8" s="15"/>
      <c r="H8" s="15"/>
      <c r="I8" s="35">
        <v>450000</v>
      </c>
      <c r="J8" s="15">
        <f>SUM(D8:H8)</f>
        <v>0</v>
      </c>
    </row>
    <row r="9" spans="2:39">
      <c r="B9" s="23"/>
      <c r="C9" s="25"/>
      <c r="D9" s="15"/>
      <c r="E9" s="15"/>
      <c r="F9" s="15"/>
      <c r="G9" s="15"/>
      <c r="H9" s="15"/>
      <c r="J9" s="15">
        <f>SUM(D9:H9)</f>
        <v>0</v>
      </c>
    </row>
    <row r="10" spans="2:39">
      <c r="B10" s="23"/>
      <c r="C10" s="27"/>
      <c r="D10" s="15"/>
      <c r="E10" s="11"/>
      <c r="F10" s="11"/>
      <c r="G10" s="11"/>
      <c r="H10" s="11"/>
      <c r="J10" s="15">
        <f>SUM(D10:H10)</f>
        <v>0</v>
      </c>
    </row>
    <row r="11" spans="2:39">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c r="B12" s="23"/>
      <c r="C12" s="14" t="s">
        <v>32</v>
      </c>
      <c r="D12" s="13" t="s">
        <v>31</v>
      </c>
      <c r="E12" s="10"/>
      <c r="F12" s="10"/>
      <c r="G12" s="10"/>
      <c r="H12" s="10"/>
      <c r="J12" s="8" t="s">
        <v>31</v>
      </c>
    </row>
    <row r="13" spans="2:39">
      <c r="B13" s="23"/>
      <c r="C13" s="25"/>
      <c r="D13" s="15"/>
      <c r="E13" s="15"/>
      <c r="F13" s="15"/>
      <c r="G13" s="15"/>
      <c r="H13" s="15"/>
      <c r="J13" s="15">
        <f>SUM(D13:H13)</f>
        <v>0</v>
      </c>
    </row>
    <row r="14" spans="2:39">
      <c r="B14" s="23"/>
      <c r="C14" s="25"/>
      <c r="D14" s="15"/>
      <c r="E14" s="15"/>
      <c r="F14" s="15"/>
      <c r="G14" s="15"/>
      <c r="H14" s="15"/>
      <c r="J14" s="15">
        <f t="shared" ref="J14:J15" si="1">SUM(D14:H14)</f>
        <v>0</v>
      </c>
    </row>
    <row r="15" spans="2:39">
      <c r="B15" s="23"/>
      <c r="C15" s="10"/>
      <c r="D15" s="15"/>
      <c r="E15" s="11"/>
      <c r="F15" s="11"/>
      <c r="G15" s="11"/>
      <c r="H15" s="11"/>
      <c r="J15" s="15">
        <f t="shared" si="1"/>
        <v>0</v>
      </c>
    </row>
    <row r="16" spans="2:39">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c r="B17" s="23"/>
      <c r="C17" s="14" t="s">
        <v>33</v>
      </c>
      <c r="D17" s="13" t="s">
        <v>31</v>
      </c>
      <c r="E17" s="10"/>
      <c r="F17" s="10"/>
      <c r="G17" s="10"/>
      <c r="H17" s="10"/>
      <c r="J17" s="8" t="s">
        <v>31</v>
      </c>
    </row>
    <row r="18" spans="2:10">
      <c r="B18" s="23"/>
      <c r="C18" s="25"/>
      <c r="D18" s="13"/>
      <c r="E18" s="10"/>
      <c r="F18" s="10"/>
      <c r="G18" s="10"/>
      <c r="H18" s="10"/>
      <c r="J18" s="15">
        <f t="shared" ref="J18:J19" si="3">SUM(D18:H18)</f>
        <v>0</v>
      </c>
    </row>
    <row r="19" spans="2:10">
      <c r="B19" s="23"/>
      <c r="C19" s="29"/>
      <c r="D19" s="15"/>
      <c r="E19" s="11"/>
      <c r="F19" s="11"/>
      <c r="G19" s="11"/>
      <c r="H19" s="11"/>
      <c r="J19" s="15">
        <f t="shared" si="3"/>
        <v>0</v>
      </c>
    </row>
    <row r="20" spans="2:10">
      <c r="B20" s="23"/>
      <c r="C20" s="29"/>
      <c r="D20" s="15"/>
      <c r="E20" s="15"/>
      <c r="F20" s="15"/>
      <c r="G20" s="15"/>
      <c r="H20" s="15"/>
      <c r="I20" s="35">
        <v>2000</v>
      </c>
      <c r="J20" s="15">
        <f>SUM(D20:H20)</f>
        <v>0</v>
      </c>
    </row>
    <row r="21" spans="2:10">
      <c r="B21" s="23"/>
      <c r="C21" s="29"/>
      <c r="D21" s="15"/>
      <c r="E21" s="15"/>
      <c r="F21" s="15"/>
      <c r="G21" s="15"/>
      <c r="H21" s="15"/>
      <c r="I21" s="35">
        <v>250</v>
      </c>
      <c r="J21" s="15">
        <f t="shared" ref="J21:J26" si="4">SUM(D21:H21)</f>
        <v>0</v>
      </c>
    </row>
    <row r="22" spans="2:10">
      <c r="B22" s="23"/>
      <c r="C22" s="25"/>
      <c r="D22" s="15"/>
      <c r="E22" s="15"/>
      <c r="F22" s="15"/>
      <c r="G22" s="15"/>
      <c r="H22" s="15"/>
      <c r="I22" s="35">
        <v>2250</v>
      </c>
      <c r="J22" s="15">
        <f t="shared" si="4"/>
        <v>0</v>
      </c>
    </row>
    <row r="23" spans="2:10">
      <c r="B23" s="23"/>
      <c r="C23" s="29"/>
      <c r="D23" s="15"/>
      <c r="E23" s="15"/>
      <c r="F23" s="15"/>
      <c r="G23" s="15"/>
      <c r="H23" s="15"/>
      <c r="I23" s="35">
        <v>1243</v>
      </c>
      <c r="J23" s="15">
        <f t="shared" si="4"/>
        <v>0</v>
      </c>
    </row>
    <row r="24" spans="2:10">
      <c r="B24" s="23"/>
      <c r="C24" s="29"/>
      <c r="D24" s="15"/>
      <c r="E24" s="15"/>
      <c r="F24" s="15"/>
      <c r="G24" s="15"/>
      <c r="H24" s="15"/>
      <c r="I24" s="35">
        <v>225</v>
      </c>
      <c r="J24" s="15">
        <f t="shared" si="4"/>
        <v>0</v>
      </c>
    </row>
    <row r="25" spans="2:10">
      <c r="B25" s="23"/>
      <c r="C25" s="29"/>
      <c r="D25" s="15"/>
      <c r="E25" s="15"/>
      <c r="F25" s="15"/>
      <c r="G25" s="15"/>
      <c r="H25" s="15"/>
      <c r="I25" s="35">
        <v>400</v>
      </c>
      <c r="J25" s="15">
        <f t="shared" si="4"/>
        <v>0</v>
      </c>
    </row>
    <row r="26" spans="2:10">
      <c r="B26" s="23"/>
      <c r="C26" s="25"/>
      <c r="D26" s="15"/>
      <c r="E26" s="15"/>
      <c r="F26" s="15"/>
      <c r="G26" s="15"/>
      <c r="H26" s="15"/>
      <c r="I26" s="35">
        <v>1638</v>
      </c>
      <c r="J26" s="15">
        <f t="shared" si="4"/>
        <v>0</v>
      </c>
    </row>
    <row r="27" spans="2:10">
      <c r="B27" s="23"/>
      <c r="C27" s="9" t="s">
        <v>14</v>
      </c>
      <c r="D27" s="16">
        <f>SUM(D20:D26)</f>
        <v>0</v>
      </c>
      <c r="E27" s="16">
        <f t="shared" ref="E27:H27" si="5">SUM(E20:E26)</f>
        <v>0</v>
      </c>
      <c r="F27" s="16">
        <f t="shared" si="5"/>
        <v>0</v>
      </c>
      <c r="G27" s="16">
        <f t="shared" si="5"/>
        <v>0</v>
      </c>
      <c r="H27" s="16">
        <f t="shared" si="5"/>
        <v>0</v>
      </c>
      <c r="J27" s="16">
        <f>SUM(D27:H27)</f>
        <v>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51" si="6">SUM(D30:H30)</f>
        <v>0</v>
      </c>
    </row>
    <row r="31" spans="2:10">
      <c r="B31" s="23"/>
      <c r="C31" s="9" t="s">
        <v>15</v>
      </c>
      <c r="D31" s="12">
        <f>SUM(D29:D30)</f>
        <v>0</v>
      </c>
      <c r="E31" s="12">
        <f t="shared" ref="E31:H31" si="7">SUM(E29:E30)</f>
        <v>0</v>
      </c>
      <c r="F31" s="12">
        <f t="shared" si="7"/>
        <v>0</v>
      </c>
      <c r="G31" s="12">
        <f t="shared" si="7"/>
        <v>0</v>
      </c>
      <c r="H31" s="12">
        <f t="shared" si="7"/>
        <v>0</v>
      </c>
      <c r="J31" s="16">
        <f t="shared" si="6"/>
        <v>0</v>
      </c>
    </row>
    <row r="32" spans="2:10">
      <c r="B32" s="23"/>
      <c r="C32" s="14" t="s">
        <v>36</v>
      </c>
      <c r="D32" s="13" t="s">
        <v>31</v>
      </c>
      <c r="E32" s="10"/>
      <c r="F32" s="10"/>
      <c r="G32" s="10"/>
      <c r="H32" s="10"/>
      <c r="J32" s="15"/>
    </row>
    <row r="33" spans="2:10">
      <c r="B33" s="23"/>
      <c r="C33" s="25"/>
      <c r="D33" s="15"/>
      <c r="E33" s="15"/>
      <c r="F33" s="15"/>
      <c r="G33" s="15"/>
      <c r="H33" s="15"/>
      <c r="I33" s="35">
        <v>5000</v>
      </c>
      <c r="J33" s="15">
        <f t="shared" si="6"/>
        <v>0</v>
      </c>
    </row>
    <row r="34" spans="2:10">
      <c r="B34" s="23"/>
      <c r="C34" s="25"/>
      <c r="D34" s="15"/>
      <c r="E34" s="11"/>
      <c r="F34" s="11"/>
      <c r="G34" s="11"/>
      <c r="H34" s="11"/>
      <c r="J34" s="15">
        <f t="shared" si="6"/>
        <v>0</v>
      </c>
    </row>
    <row r="35" spans="2:10">
      <c r="B35" s="23"/>
      <c r="C35" s="9" t="s">
        <v>16</v>
      </c>
      <c r="D35" s="16">
        <f>SUM(D33:D34)</f>
        <v>0</v>
      </c>
      <c r="E35" s="16">
        <f t="shared" ref="E35:H35" si="8">SUM(E33:E34)</f>
        <v>0</v>
      </c>
      <c r="F35" s="16">
        <f t="shared" si="8"/>
        <v>0</v>
      </c>
      <c r="G35" s="16">
        <f t="shared" si="8"/>
        <v>0</v>
      </c>
      <c r="H35" s="16">
        <f t="shared" si="8"/>
        <v>0</v>
      </c>
      <c r="J35" s="16">
        <f t="shared" si="6"/>
        <v>0</v>
      </c>
    </row>
    <row r="36" spans="2:10">
      <c r="B36" s="23"/>
      <c r="C36" s="14" t="s">
        <v>37</v>
      </c>
      <c r="D36" s="13" t="s">
        <v>31</v>
      </c>
      <c r="E36" s="10"/>
      <c r="F36" s="10"/>
      <c r="G36" s="10"/>
      <c r="H36" s="10"/>
      <c r="J36" s="15"/>
    </row>
    <row r="37" spans="2:10">
      <c r="B37" s="23"/>
      <c r="C37" s="25"/>
      <c r="D37" s="15"/>
      <c r="E37" s="15"/>
      <c r="F37" s="15"/>
      <c r="G37" s="15"/>
      <c r="H37" s="15"/>
      <c r="I37" s="35">
        <v>5106000</v>
      </c>
      <c r="J37" s="15">
        <f t="shared" si="6"/>
        <v>0</v>
      </c>
    </row>
    <row r="38" spans="2:10">
      <c r="B38" s="23"/>
      <c r="C38" s="25"/>
      <c r="D38" s="15"/>
      <c r="E38" s="15"/>
      <c r="F38" s="15"/>
      <c r="G38" s="15"/>
      <c r="H38" s="15"/>
      <c r="I38" s="35">
        <v>22500000</v>
      </c>
      <c r="J38" s="15">
        <f t="shared" si="6"/>
        <v>0</v>
      </c>
    </row>
    <row r="39" spans="2:10">
      <c r="B39" s="23"/>
      <c r="C39" s="25"/>
      <c r="D39" s="15"/>
      <c r="E39" s="15"/>
      <c r="F39" s="15"/>
      <c r="G39" s="15"/>
      <c r="H39" s="15"/>
      <c r="I39" s="35">
        <v>75000000</v>
      </c>
      <c r="J39" s="15">
        <f t="shared" si="6"/>
        <v>0</v>
      </c>
    </row>
    <row r="40" spans="2:10">
      <c r="B40" s="23"/>
      <c r="C40" s="25"/>
      <c r="D40" s="15"/>
      <c r="E40" s="11"/>
      <c r="F40" s="11"/>
      <c r="G40" s="11"/>
      <c r="H40" s="11"/>
      <c r="J40" s="15">
        <f t="shared" si="6"/>
        <v>0</v>
      </c>
    </row>
    <row r="41" spans="2:10">
      <c r="B41" s="23"/>
      <c r="C41" s="9" t="s">
        <v>17</v>
      </c>
      <c r="D41" s="16">
        <f>SUM(D37:D40)</f>
        <v>0</v>
      </c>
      <c r="E41" s="16">
        <f t="shared" ref="E41:H41" si="9">SUM(E37:E40)</f>
        <v>0</v>
      </c>
      <c r="F41" s="16">
        <f t="shared" si="9"/>
        <v>0</v>
      </c>
      <c r="G41" s="16">
        <f t="shared" si="9"/>
        <v>0</v>
      </c>
      <c r="H41" s="16">
        <f t="shared" si="9"/>
        <v>0</v>
      </c>
      <c r="J41" s="16">
        <f t="shared" si="6"/>
        <v>0</v>
      </c>
    </row>
    <row r="42" spans="2:10" ht="29">
      <c r="B42" s="23"/>
      <c r="C42" s="14" t="s">
        <v>99</v>
      </c>
      <c r="D42" s="13" t="s">
        <v>31</v>
      </c>
      <c r="E42" s="10"/>
      <c r="F42" s="10"/>
      <c r="G42" s="10"/>
      <c r="H42" s="10"/>
      <c r="J42" s="15"/>
    </row>
    <row r="43" spans="2:10">
      <c r="B43" s="23"/>
      <c r="C43" s="25" t="s">
        <v>102</v>
      </c>
      <c r="D43" s="15">
        <v>735000</v>
      </c>
      <c r="E43" s="15">
        <v>735000</v>
      </c>
      <c r="F43" s="15">
        <v>735000</v>
      </c>
      <c r="G43" s="15">
        <v>735000</v>
      </c>
      <c r="H43" s="15">
        <v>735000</v>
      </c>
      <c r="I43" s="35">
        <v>2083335</v>
      </c>
      <c r="J43" s="15">
        <f>SUM(D43:H43)</f>
        <v>3675000</v>
      </c>
    </row>
    <row r="44" spans="2:10">
      <c r="B44" s="23"/>
      <c r="C44" s="25" t="s">
        <v>107</v>
      </c>
      <c r="D44" s="15">
        <v>120000</v>
      </c>
      <c r="E44" s="15">
        <v>120000</v>
      </c>
      <c r="F44" s="15">
        <v>120000</v>
      </c>
      <c r="G44" s="15">
        <v>120000</v>
      </c>
      <c r="H44" s="15">
        <v>120000</v>
      </c>
      <c r="I44" s="35"/>
      <c r="J44" s="15">
        <f>SUM(D44:H44)</f>
        <v>600000</v>
      </c>
    </row>
    <row r="45" spans="2:10">
      <c r="B45" s="23"/>
      <c r="C45" s="25" t="s">
        <v>106</v>
      </c>
      <c r="D45" s="15">
        <v>240000</v>
      </c>
      <c r="E45" s="15">
        <v>240000</v>
      </c>
      <c r="F45" s="15">
        <v>240000</v>
      </c>
      <c r="G45" s="15">
        <v>240000</v>
      </c>
      <c r="H45" s="15">
        <v>240000</v>
      </c>
      <c r="I45" s="35">
        <v>781250</v>
      </c>
      <c r="J45" s="15">
        <f t="shared" si="6"/>
        <v>1200000</v>
      </c>
    </row>
    <row r="46" spans="2:10" ht="29">
      <c r="B46" s="23"/>
      <c r="C46" s="14" t="s">
        <v>109</v>
      </c>
      <c r="D46"/>
      <c r="E46"/>
      <c r="H46"/>
      <c r="I46"/>
    </row>
    <row r="47" spans="2:10">
      <c r="B47" s="23"/>
      <c r="C47" s="25" t="s">
        <v>103</v>
      </c>
      <c r="D47" s="15">
        <v>900000</v>
      </c>
      <c r="E47" s="15">
        <v>900000</v>
      </c>
      <c r="F47" s="15">
        <v>900000</v>
      </c>
      <c r="G47" s="15">
        <v>900000</v>
      </c>
      <c r="H47" s="15">
        <v>900000</v>
      </c>
      <c r="J47" s="15">
        <f t="shared" si="6"/>
        <v>4500000</v>
      </c>
    </row>
    <row r="48" spans="2:10">
      <c r="B48" s="23"/>
      <c r="C48" s="25" t="s">
        <v>104</v>
      </c>
      <c r="D48" s="15">
        <v>85000</v>
      </c>
      <c r="E48" s="15">
        <v>85000</v>
      </c>
      <c r="F48" s="15">
        <v>85000</v>
      </c>
      <c r="G48" s="15">
        <v>85000</v>
      </c>
      <c r="H48" s="15">
        <v>85000</v>
      </c>
      <c r="J48" s="15">
        <f t="shared" si="6"/>
        <v>425000</v>
      </c>
    </row>
    <row r="49" spans="2:10">
      <c r="B49" s="23"/>
      <c r="C49" s="10"/>
      <c r="D49" s="15"/>
      <c r="E49" s="11"/>
      <c r="F49" s="11"/>
      <c r="G49" s="11"/>
      <c r="H49" s="11"/>
      <c r="J49" s="15">
        <f t="shared" si="6"/>
        <v>0</v>
      </c>
    </row>
    <row r="50" spans="2:10">
      <c r="B50" s="24"/>
      <c r="C50" s="9" t="s">
        <v>18</v>
      </c>
      <c r="D50" s="16">
        <f>SUM(D43:D49)</f>
        <v>2080000</v>
      </c>
      <c r="E50" s="16">
        <f>SUM(E43:E49)</f>
        <v>2080000</v>
      </c>
      <c r="F50" s="16">
        <f>SUM(F43:F49)</f>
        <v>2080000</v>
      </c>
      <c r="G50" s="16">
        <f>SUM(G43:G49)</f>
        <v>2080000</v>
      </c>
      <c r="H50" s="16">
        <f>SUM(H43:H49)</f>
        <v>2080000</v>
      </c>
      <c r="J50" s="16">
        <f t="shared" si="6"/>
        <v>10400000</v>
      </c>
    </row>
    <row r="51" spans="2:10">
      <c r="B51" s="24"/>
      <c r="C51" s="9" t="s">
        <v>19</v>
      </c>
      <c r="D51" s="16">
        <f>SUM(D50,D41,D35,D31,D27,D16,D11)</f>
        <v>2080000</v>
      </c>
      <c r="E51" s="16">
        <f t="shared" ref="E51:H51" si="10">SUM(E50,E41,E35,E31,E27,E16,E11)</f>
        <v>2080000</v>
      </c>
      <c r="F51" s="16">
        <f t="shared" si="10"/>
        <v>2080000</v>
      </c>
      <c r="G51" s="16">
        <f t="shared" si="10"/>
        <v>2080000</v>
      </c>
      <c r="H51" s="16">
        <f t="shared" si="10"/>
        <v>2080000</v>
      </c>
      <c r="J51" s="16">
        <f t="shared" si="6"/>
        <v>10400000</v>
      </c>
    </row>
    <row r="52" spans="2:10">
      <c r="B52" s="6"/>
      <c r="D52"/>
      <c r="E52"/>
      <c r="H52"/>
      <c r="I52"/>
      <c r="J52" t="s">
        <v>20</v>
      </c>
    </row>
    <row r="53" spans="2:10" ht="29">
      <c r="B53" s="70" t="s">
        <v>39</v>
      </c>
      <c r="C53" s="17" t="s">
        <v>39</v>
      </c>
      <c r="D53" s="18"/>
      <c r="E53" s="18"/>
      <c r="F53" s="18"/>
      <c r="G53" s="18"/>
      <c r="H53" s="18"/>
      <c r="I53"/>
      <c r="J53" s="18" t="s">
        <v>20</v>
      </c>
    </row>
    <row r="54" spans="2:10">
      <c r="B54" s="23"/>
      <c r="C54" s="25"/>
      <c r="D54" s="13"/>
      <c r="E54" s="10"/>
      <c r="F54" s="10"/>
      <c r="G54" s="10"/>
      <c r="H54" s="10"/>
      <c r="J54" s="15">
        <f>SUM(D54:H54)</f>
        <v>0</v>
      </c>
    </row>
    <row r="55" spans="2:10">
      <c r="B55" s="23"/>
      <c r="C55" s="25"/>
      <c r="D55" s="13"/>
      <c r="E55" s="10"/>
      <c r="F55" s="10"/>
      <c r="G55" s="10"/>
      <c r="H55" s="10" t="s">
        <v>82</v>
      </c>
      <c r="J55" s="15">
        <f t="shared" ref="J55:J56" si="11">SUM(D55:H55)</f>
        <v>0</v>
      </c>
    </row>
    <row r="56" spans="2:10">
      <c r="B56" s="24"/>
      <c r="C56" s="9" t="s">
        <v>21</v>
      </c>
      <c r="D56" s="16">
        <f>SUM(D54:D55)</f>
        <v>0</v>
      </c>
      <c r="E56" s="16">
        <f t="shared" ref="E56:H56" si="12">SUM(E54:E55)</f>
        <v>0</v>
      </c>
      <c r="F56" s="16">
        <f t="shared" si="12"/>
        <v>0</v>
      </c>
      <c r="G56" s="16">
        <f t="shared" si="12"/>
        <v>0</v>
      </c>
      <c r="H56" s="16">
        <f t="shared" si="12"/>
        <v>0</v>
      </c>
      <c r="J56" s="16">
        <f t="shared" si="11"/>
        <v>0</v>
      </c>
    </row>
    <row r="57" spans="2:10" ht="15" thickBot="1">
      <c r="B57" s="6"/>
      <c r="D57"/>
      <c r="E57"/>
      <c r="H57"/>
      <c r="I57"/>
      <c r="J57" t="s">
        <v>20</v>
      </c>
    </row>
    <row r="58" spans="2:10" s="1" customFormat="1" ht="29.5" thickBot="1">
      <c r="B58" s="19" t="s">
        <v>22</v>
      </c>
      <c r="C58" s="19"/>
      <c r="D58" s="20">
        <f>SUM(D56,D51)</f>
        <v>2080000</v>
      </c>
      <c r="E58" s="20">
        <f t="shared" ref="E58:J58" si="13">SUM(E56,E51)</f>
        <v>2080000</v>
      </c>
      <c r="F58" s="20">
        <f t="shared" si="13"/>
        <v>2080000</v>
      </c>
      <c r="G58" s="20">
        <f t="shared" si="13"/>
        <v>2080000</v>
      </c>
      <c r="H58" s="20">
        <f t="shared" si="13"/>
        <v>2080000</v>
      </c>
      <c r="I58" s="7">
        <f>SUM(I56,I51)</f>
        <v>0</v>
      </c>
      <c r="J58" s="20">
        <f t="shared" si="13"/>
        <v>10400000</v>
      </c>
    </row>
    <row r="59" spans="2:10">
      <c r="B59" s="6"/>
    </row>
    <row r="60" spans="2:10">
      <c r="B60" s="6"/>
    </row>
    <row r="61" spans="2:10">
      <c r="B61" s="6"/>
    </row>
    <row r="62" spans="2:10">
      <c r="B62" s="6"/>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5617D-9634-4B77-9C11-0FFC6858F259}">
  <sheetPr>
    <tabColor rgb="FFFF0000"/>
    <pageSetUpPr fitToPage="1"/>
  </sheetPr>
  <dimension ref="B2:AM77"/>
  <sheetViews>
    <sheetView showGridLines="0" zoomScale="115" zoomScaleNormal="115" workbookViewId="0">
      <pane xSplit="3" ySplit="6" topLeftCell="D34" activePane="bottomRight" state="frozen"/>
      <selection activeCell="R20" sqref="R20:W20"/>
      <selection pane="topRight" activeCell="R20" sqref="R20:W20"/>
      <selection pane="bottomLeft" activeCell="R20" sqref="R20:W20"/>
      <selection pane="bottomRight" activeCell="J55" sqref="J55"/>
    </sheetView>
  </sheetViews>
  <sheetFormatPr defaultColWidth="9.1796875" defaultRowHeight="14.5"/>
  <cols>
    <col min="1" max="1" width="3.1796875" customWidth="1"/>
    <col min="2" max="2" width="10.81640625" customWidth="1"/>
    <col min="3" max="3" width="45.54296875" customWidth="1"/>
    <col min="4" max="4" width="12.81640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c r="B2" s="30" t="s">
        <v>29</v>
      </c>
    </row>
    <row r="3" spans="2:39">
      <c r="B3" s="65" t="s">
        <v>74</v>
      </c>
    </row>
    <row r="4" spans="2:39">
      <c r="B4" s="5"/>
    </row>
    <row r="5" spans="2:39" ht="18.5">
      <c r="B5" s="36" t="s">
        <v>2</v>
      </c>
      <c r="C5" s="37"/>
      <c r="D5" s="37"/>
      <c r="E5" s="37"/>
      <c r="F5" s="37"/>
      <c r="G5" s="37"/>
      <c r="H5" s="37"/>
      <c r="I5" s="37"/>
      <c r="J5" s="38"/>
    </row>
    <row r="6" spans="2:39">
      <c r="B6" s="39" t="s">
        <v>3</v>
      </c>
      <c r="C6" s="39" t="s">
        <v>4</v>
      </c>
      <c r="D6" s="39" t="s">
        <v>5</v>
      </c>
      <c r="E6" s="40" t="s">
        <v>6</v>
      </c>
      <c r="F6" s="40" t="s">
        <v>7</v>
      </c>
      <c r="G6" s="40" t="s">
        <v>8</v>
      </c>
      <c r="H6" s="41" t="s">
        <v>9</v>
      </c>
      <c r="I6" s="42"/>
      <c r="J6" s="43" t="s">
        <v>10</v>
      </c>
    </row>
    <row r="7" spans="2:39" s="5" customFormat="1">
      <c r="B7" s="22" t="s">
        <v>11</v>
      </c>
      <c r="C7" s="26" t="s">
        <v>30</v>
      </c>
      <c r="D7" s="10" t="s">
        <v>31</v>
      </c>
      <c r="E7" s="10" t="s">
        <v>31</v>
      </c>
      <c r="F7" s="10" t="s">
        <v>31</v>
      </c>
      <c r="G7" s="10"/>
      <c r="H7" s="10" t="s">
        <v>31</v>
      </c>
      <c r="I7" s="7"/>
      <c r="J7" s="8" t="s">
        <v>31</v>
      </c>
      <c r="K7"/>
      <c r="L7"/>
      <c r="M7"/>
      <c r="N7"/>
      <c r="O7"/>
      <c r="P7"/>
      <c r="Q7"/>
      <c r="R7"/>
      <c r="S7"/>
      <c r="T7"/>
      <c r="U7"/>
      <c r="V7"/>
      <c r="W7"/>
      <c r="X7"/>
      <c r="Y7"/>
      <c r="Z7"/>
      <c r="AA7"/>
      <c r="AB7"/>
      <c r="AC7"/>
      <c r="AD7"/>
      <c r="AE7"/>
      <c r="AF7"/>
      <c r="AG7"/>
      <c r="AH7"/>
      <c r="AI7"/>
      <c r="AJ7"/>
      <c r="AK7"/>
      <c r="AL7"/>
      <c r="AM7"/>
    </row>
    <row r="8" spans="2:39">
      <c r="B8" s="23"/>
      <c r="C8" s="25" t="s">
        <v>94</v>
      </c>
      <c r="D8" s="15">
        <v>40000</v>
      </c>
      <c r="E8" s="15">
        <v>40000</v>
      </c>
      <c r="F8" s="15">
        <v>40000</v>
      </c>
      <c r="G8" s="15">
        <v>40000</v>
      </c>
      <c r="H8" s="15">
        <v>40000</v>
      </c>
      <c r="J8" s="15">
        <f>SUM(D8:H8)</f>
        <v>200000</v>
      </c>
    </row>
    <row r="9" spans="2:39">
      <c r="B9" s="23"/>
      <c r="C9" s="25" t="s">
        <v>95</v>
      </c>
      <c r="D9" s="15">
        <v>9000</v>
      </c>
      <c r="E9" s="15">
        <v>9000</v>
      </c>
      <c r="F9" s="15">
        <v>9000</v>
      </c>
      <c r="G9" s="15">
        <v>9000</v>
      </c>
      <c r="H9" s="15">
        <v>9000</v>
      </c>
      <c r="J9" s="15">
        <f>SUM(D9:H9)</f>
        <v>45000</v>
      </c>
    </row>
    <row r="10" spans="2:39">
      <c r="B10" s="23"/>
      <c r="C10" s="27"/>
      <c r="D10" s="15"/>
      <c r="E10" s="11"/>
      <c r="F10" s="11"/>
      <c r="G10" s="11"/>
      <c r="H10" s="11"/>
      <c r="J10" s="15">
        <f>SUM(D10:H10)</f>
        <v>0</v>
      </c>
    </row>
    <row r="11" spans="2:39">
      <c r="B11" s="23"/>
      <c r="C11" s="9" t="s">
        <v>12</v>
      </c>
      <c r="D11" s="16">
        <f t="shared" ref="D11:J11" si="0">SUM(D8:D10)</f>
        <v>49000</v>
      </c>
      <c r="E11" s="16">
        <f t="shared" si="0"/>
        <v>49000</v>
      </c>
      <c r="F11" s="16">
        <f t="shared" si="0"/>
        <v>49000</v>
      </c>
      <c r="G11" s="16">
        <f t="shared" si="0"/>
        <v>49000</v>
      </c>
      <c r="H11" s="16">
        <f t="shared" si="0"/>
        <v>49000</v>
      </c>
      <c r="I11" s="7">
        <f t="shared" si="0"/>
        <v>0</v>
      </c>
      <c r="J11" s="16">
        <f t="shared" si="0"/>
        <v>245000</v>
      </c>
    </row>
    <row r="12" spans="2:39">
      <c r="B12" s="23"/>
      <c r="C12" s="14" t="s">
        <v>32</v>
      </c>
      <c r="D12" s="13" t="s">
        <v>31</v>
      </c>
      <c r="E12" s="10"/>
      <c r="F12" s="10"/>
      <c r="G12" s="10"/>
      <c r="H12" s="10"/>
      <c r="J12" s="8" t="s">
        <v>31</v>
      </c>
    </row>
    <row r="13" spans="2:39">
      <c r="B13" s="23"/>
      <c r="D13"/>
      <c r="E13"/>
      <c r="H13"/>
      <c r="I13"/>
    </row>
    <row r="14" spans="2:39">
      <c r="B14" s="23"/>
      <c r="D14"/>
      <c r="E14"/>
      <c r="H14"/>
      <c r="I14"/>
    </row>
    <row r="15" spans="2:39">
      <c r="B15" s="23"/>
      <c r="C15" s="10"/>
      <c r="D15" s="15"/>
      <c r="E15" s="11"/>
      <c r="F15" s="11"/>
      <c r="G15" s="11"/>
      <c r="H15" s="11"/>
      <c r="J15" s="15">
        <f t="shared" ref="J15" si="1">SUM(D15:H15)</f>
        <v>0</v>
      </c>
    </row>
    <row r="16" spans="2:39">
      <c r="B16" s="23"/>
      <c r="C16" s="9" t="s">
        <v>13</v>
      </c>
      <c r="D16" s="16"/>
      <c r="E16" s="16"/>
      <c r="F16" s="16"/>
      <c r="G16" s="16"/>
      <c r="H16" s="16"/>
      <c r="I16" s="7">
        <f>SUM(I8:I15)</f>
        <v>0</v>
      </c>
      <c r="J16" s="16">
        <f>SUM(J8:J15)</f>
        <v>490000</v>
      </c>
    </row>
    <row r="17" spans="2:10">
      <c r="B17" s="23"/>
      <c r="C17" s="14" t="s">
        <v>33</v>
      </c>
      <c r="D17" s="13" t="s">
        <v>31</v>
      </c>
      <c r="E17" s="10"/>
      <c r="F17" s="10"/>
      <c r="G17" s="10"/>
      <c r="H17" s="10"/>
      <c r="J17" s="8" t="s">
        <v>31</v>
      </c>
    </row>
    <row r="18" spans="2:10">
      <c r="B18" s="23"/>
      <c r="C18" s="25"/>
      <c r="D18" s="13"/>
      <c r="E18" s="10"/>
      <c r="F18" s="10"/>
      <c r="G18" s="10"/>
      <c r="H18" s="10"/>
      <c r="J18" s="15">
        <f t="shared" ref="J18:J19" si="2">SUM(D18:H18)</f>
        <v>0</v>
      </c>
    </row>
    <row r="19" spans="2:10">
      <c r="B19" s="23"/>
      <c r="C19" s="29"/>
      <c r="D19" s="15"/>
      <c r="E19" s="11"/>
      <c r="F19" s="11"/>
      <c r="G19" s="11"/>
      <c r="H19" s="11"/>
      <c r="J19" s="15">
        <f t="shared" si="2"/>
        <v>0</v>
      </c>
    </row>
    <row r="20" spans="2:10">
      <c r="B20" s="23"/>
      <c r="C20" s="29"/>
      <c r="D20" s="15"/>
      <c r="E20" s="15"/>
      <c r="F20" s="15"/>
      <c r="G20" s="15"/>
      <c r="H20" s="15"/>
      <c r="I20" s="35">
        <v>2000</v>
      </c>
      <c r="J20" s="15">
        <f>SUM(D20:H20)</f>
        <v>0</v>
      </c>
    </row>
    <row r="21" spans="2:10">
      <c r="B21" s="23"/>
      <c r="C21" s="29"/>
      <c r="D21" s="15"/>
      <c r="E21" s="15"/>
      <c r="F21" s="15"/>
      <c r="G21" s="15"/>
      <c r="H21" s="15"/>
      <c r="I21" s="35">
        <v>250</v>
      </c>
      <c r="J21" s="15">
        <f t="shared" ref="J21:J26" si="3">SUM(D21:H21)</f>
        <v>0</v>
      </c>
    </row>
    <row r="22" spans="2:10">
      <c r="B22" s="23"/>
      <c r="C22" s="25"/>
      <c r="D22" s="15"/>
      <c r="E22" s="15"/>
      <c r="F22" s="15"/>
      <c r="G22" s="15"/>
      <c r="H22" s="15"/>
      <c r="I22" s="35">
        <v>2250</v>
      </c>
      <c r="J22" s="15">
        <f t="shared" si="3"/>
        <v>0</v>
      </c>
    </row>
    <row r="23" spans="2:10">
      <c r="B23" s="23"/>
      <c r="C23" s="29"/>
      <c r="D23" s="15"/>
      <c r="E23" s="15"/>
      <c r="F23" s="15"/>
      <c r="G23" s="15"/>
      <c r="H23" s="15"/>
      <c r="I23" s="35">
        <v>1243</v>
      </c>
      <c r="J23" s="15">
        <f t="shared" si="3"/>
        <v>0</v>
      </c>
    </row>
    <row r="24" spans="2:10">
      <c r="B24" s="23"/>
      <c r="C24" s="29"/>
      <c r="D24" s="15"/>
      <c r="E24" s="15"/>
      <c r="F24" s="15"/>
      <c r="G24" s="15"/>
      <c r="H24" s="15"/>
      <c r="I24" s="35">
        <v>225</v>
      </c>
      <c r="J24" s="15">
        <f t="shared" si="3"/>
        <v>0</v>
      </c>
    </row>
    <row r="25" spans="2:10">
      <c r="B25" s="23"/>
      <c r="C25" s="29"/>
      <c r="D25" s="15"/>
      <c r="E25" s="15"/>
      <c r="F25" s="15"/>
      <c r="G25" s="15"/>
      <c r="H25" s="15"/>
      <c r="I25" s="35">
        <v>400</v>
      </c>
      <c r="J25" s="15">
        <f t="shared" si="3"/>
        <v>0</v>
      </c>
    </row>
    <row r="26" spans="2:10">
      <c r="B26" s="23"/>
      <c r="C26" s="25"/>
      <c r="D26" s="15"/>
      <c r="E26" s="15"/>
      <c r="F26" s="15"/>
      <c r="G26" s="15"/>
      <c r="H26" s="15"/>
      <c r="I26" s="35">
        <v>1638</v>
      </c>
      <c r="J26" s="15">
        <f t="shared" si="3"/>
        <v>0</v>
      </c>
    </row>
    <row r="27" spans="2:10">
      <c r="B27" s="23"/>
      <c r="C27" s="9" t="s">
        <v>14</v>
      </c>
      <c r="D27" s="16">
        <f>SUM(D20:D26)</f>
        <v>0</v>
      </c>
      <c r="E27" s="16">
        <f t="shared" ref="E27:H27" si="4">SUM(E20:E26)</f>
        <v>0</v>
      </c>
      <c r="F27" s="16">
        <f t="shared" si="4"/>
        <v>0</v>
      </c>
      <c r="G27" s="16">
        <f t="shared" si="4"/>
        <v>0</v>
      </c>
      <c r="H27" s="16">
        <f t="shared" si="4"/>
        <v>0</v>
      </c>
      <c r="J27" s="16">
        <f>SUM(D27:H27)</f>
        <v>0</v>
      </c>
    </row>
    <row r="28" spans="2:10">
      <c r="B28" s="23"/>
      <c r="C28" s="14" t="s">
        <v>34</v>
      </c>
      <c r="D28" s="15"/>
      <c r="E28" s="10"/>
      <c r="F28" s="10"/>
      <c r="G28" s="10"/>
      <c r="H28" s="10"/>
      <c r="J28" s="15" t="s">
        <v>20</v>
      </c>
    </row>
    <row r="29" spans="2:10">
      <c r="B29" s="23"/>
      <c r="C29" s="25"/>
      <c r="D29" s="15"/>
      <c r="E29" s="10"/>
      <c r="F29" s="10"/>
      <c r="G29" s="10"/>
      <c r="H29" s="10"/>
      <c r="J29" s="15">
        <f>SUM(D29:H29)</f>
        <v>0</v>
      </c>
    </row>
    <row r="30" spans="2:10">
      <c r="B30" s="23" t="s">
        <v>35</v>
      </c>
      <c r="C30" s="28" t="s">
        <v>35</v>
      </c>
      <c r="D30" s="13" t="s">
        <v>31</v>
      </c>
      <c r="E30" s="10"/>
      <c r="F30" s="10"/>
      <c r="G30" s="10"/>
      <c r="H30" s="10"/>
      <c r="J30" s="15">
        <f t="shared" ref="J30:J55" si="5">SUM(D30:H30)</f>
        <v>0</v>
      </c>
    </row>
    <row r="31" spans="2:10">
      <c r="B31" s="23"/>
      <c r="C31" s="9" t="s">
        <v>15</v>
      </c>
      <c r="D31" s="12">
        <f>SUM(D29:D30)</f>
        <v>0</v>
      </c>
      <c r="E31" s="12">
        <f t="shared" ref="E31:H31" si="6">SUM(E29:E30)</f>
        <v>0</v>
      </c>
      <c r="F31" s="12">
        <f t="shared" si="6"/>
        <v>0</v>
      </c>
      <c r="G31" s="12">
        <f t="shared" si="6"/>
        <v>0</v>
      </c>
      <c r="H31" s="12">
        <f t="shared" si="6"/>
        <v>0</v>
      </c>
      <c r="J31" s="16">
        <f t="shared" si="5"/>
        <v>0</v>
      </c>
    </row>
    <row r="32" spans="2:10" ht="29">
      <c r="B32" s="23"/>
      <c r="C32" s="14" t="s">
        <v>97</v>
      </c>
      <c r="D32" s="13" t="s">
        <v>31</v>
      </c>
      <c r="E32" s="10"/>
      <c r="F32" s="10"/>
      <c r="G32" s="10"/>
      <c r="H32" s="10"/>
      <c r="J32" s="15"/>
    </row>
    <row r="33" spans="2:10">
      <c r="B33" s="23"/>
      <c r="C33" s="25" t="s">
        <v>90</v>
      </c>
      <c r="D33" s="15">
        <v>20000</v>
      </c>
      <c r="E33" s="15"/>
      <c r="F33" s="15"/>
      <c r="G33" s="15"/>
      <c r="H33" s="15"/>
      <c r="I33" s="35">
        <v>5000</v>
      </c>
      <c r="J33" s="15">
        <f t="shared" si="5"/>
        <v>20000</v>
      </c>
    </row>
    <row r="34" spans="2:10">
      <c r="B34" s="23"/>
      <c r="C34" s="25" t="s">
        <v>92</v>
      </c>
      <c r="D34" s="15">
        <v>2000</v>
      </c>
      <c r="E34" s="15"/>
      <c r="F34" s="15"/>
      <c r="G34" s="15"/>
      <c r="H34" s="15"/>
      <c r="I34" s="35"/>
      <c r="J34" s="15"/>
    </row>
    <row r="35" spans="2:10">
      <c r="B35" s="23"/>
      <c r="C35" s="25" t="s">
        <v>93</v>
      </c>
      <c r="D35" s="15">
        <v>2000</v>
      </c>
      <c r="E35" s="15">
        <v>2000</v>
      </c>
      <c r="F35" s="15">
        <v>2000</v>
      </c>
      <c r="G35" s="15">
        <v>2000</v>
      </c>
      <c r="H35" s="15">
        <v>2000</v>
      </c>
      <c r="I35" s="35"/>
      <c r="J35" s="15"/>
    </row>
    <row r="36" spans="2:10">
      <c r="B36" s="23"/>
      <c r="C36" s="77" t="s">
        <v>121</v>
      </c>
      <c r="D36" s="15">
        <v>3000</v>
      </c>
      <c r="E36" s="15">
        <v>3000</v>
      </c>
      <c r="F36" s="15">
        <v>3000</v>
      </c>
      <c r="G36" s="15">
        <v>3000</v>
      </c>
      <c r="H36" s="15">
        <v>3000</v>
      </c>
      <c r="I36" s="35"/>
      <c r="J36" s="15"/>
    </row>
    <row r="37" spans="2:10">
      <c r="B37" s="23"/>
      <c r="C37" s="25" t="s">
        <v>96</v>
      </c>
      <c r="D37" s="15">
        <v>37500</v>
      </c>
      <c r="E37" s="15">
        <v>37500</v>
      </c>
      <c r="F37" s="15">
        <v>37500</v>
      </c>
      <c r="G37" s="15">
        <v>37500</v>
      </c>
      <c r="H37" s="15">
        <v>37500</v>
      </c>
      <c r="I37" s="35"/>
      <c r="J37" s="15"/>
    </row>
    <row r="38" spans="2:10">
      <c r="B38" s="23"/>
      <c r="C38" s="25" t="s">
        <v>91</v>
      </c>
      <c r="D38" s="15">
        <v>30000</v>
      </c>
      <c r="E38" s="11"/>
      <c r="F38" s="11"/>
      <c r="G38" s="11"/>
      <c r="H38" s="11"/>
      <c r="J38" s="15">
        <f t="shared" si="5"/>
        <v>30000</v>
      </c>
    </row>
    <row r="39" spans="2:10">
      <c r="B39" s="23"/>
      <c r="C39" s="9" t="s">
        <v>16</v>
      </c>
      <c r="D39" s="16">
        <f>SUM(D33:D38)</f>
        <v>94500</v>
      </c>
      <c r="E39" s="16">
        <f t="shared" ref="E39:H39" si="7">SUM(E33:E38)</f>
        <v>42500</v>
      </c>
      <c r="F39" s="16">
        <f t="shared" si="7"/>
        <v>42500</v>
      </c>
      <c r="G39" s="16">
        <f t="shared" si="7"/>
        <v>42500</v>
      </c>
      <c r="H39" s="16">
        <f t="shared" si="7"/>
        <v>42500</v>
      </c>
      <c r="J39" s="16">
        <f t="shared" si="5"/>
        <v>264500</v>
      </c>
    </row>
    <row r="40" spans="2:10">
      <c r="B40" s="23"/>
      <c r="C40" s="14"/>
      <c r="D40" s="13" t="s">
        <v>31</v>
      </c>
      <c r="E40" s="10"/>
      <c r="F40" s="10"/>
      <c r="G40" s="10"/>
      <c r="H40" s="10"/>
      <c r="J40" s="15"/>
    </row>
    <row r="41" spans="2:10">
      <c r="B41" s="23"/>
      <c r="C41" s="61"/>
      <c r="D41" s="15"/>
      <c r="E41" s="15"/>
      <c r="F41" s="15"/>
      <c r="G41" s="15"/>
      <c r="H41" s="15"/>
      <c r="I41" s="35"/>
      <c r="J41" s="15">
        <f t="shared" si="5"/>
        <v>0</v>
      </c>
    </row>
    <row r="42" spans="2:10">
      <c r="B42" s="23"/>
      <c r="C42" s="25"/>
      <c r="D42" s="15"/>
      <c r="E42" s="15"/>
      <c r="F42" s="15"/>
      <c r="G42" s="15"/>
      <c r="H42" s="15"/>
      <c r="I42" s="35">
        <v>22500000</v>
      </c>
      <c r="J42" s="15">
        <f t="shared" si="5"/>
        <v>0</v>
      </c>
    </row>
    <row r="43" spans="2:10">
      <c r="B43" s="23"/>
      <c r="C43" s="25"/>
      <c r="D43" s="15"/>
      <c r="E43" s="15"/>
      <c r="F43" s="15"/>
      <c r="G43" s="15"/>
      <c r="H43" s="15"/>
      <c r="I43" s="35">
        <v>75000000</v>
      </c>
      <c r="J43" s="15">
        <f t="shared" si="5"/>
        <v>0</v>
      </c>
    </row>
    <row r="44" spans="2:10">
      <c r="B44" s="23"/>
      <c r="C44" s="25"/>
      <c r="D44" s="15"/>
      <c r="E44" s="15"/>
      <c r="F44" s="15"/>
      <c r="G44" s="15"/>
      <c r="H44" s="15"/>
      <c r="I44" s="35"/>
      <c r="J44" s="15">
        <f t="shared" si="5"/>
        <v>0</v>
      </c>
    </row>
    <row r="45" spans="2:10">
      <c r="B45" s="23"/>
      <c r="C45" s="25"/>
      <c r="D45" s="15"/>
      <c r="E45" s="15"/>
      <c r="F45" s="15"/>
      <c r="G45" s="15"/>
      <c r="H45" s="15"/>
      <c r="J45" s="15">
        <f t="shared" si="5"/>
        <v>0</v>
      </c>
    </row>
    <row r="46" spans="2:10">
      <c r="B46" s="23"/>
      <c r="C46" s="9" t="s">
        <v>17</v>
      </c>
      <c r="D46" s="16">
        <f>SUM(D41:D45)</f>
        <v>0</v>
      </c>
      <c r="E46" s="16">
        <f t="shared" ref="E46:H46" si="8">SUM(E41:E45)</f>
        <v>0</v>
      </c>
      <c r="F46" s="16">
        <f t="shared" si="8"/>
        <v>0</v>
      </c>
      <c r="G46" s="16">
        <f t="shared" si="8"/>
        <v>0</v>
      </c>
      <c r="H46" s="16">
        <f t="shared" si="8"/>
        <v>0</v>
      </c>
      <c r="J46" s="16">
        <f t="shared" si="5"/>
        <v>0</v>
      </c>
    </row>
    <row r="47" spans="2:10">
      <c r="B47" s="23"/>
      <c r="C47" s="14" t="s">
        <v>38</v>
      </c>
      <c r="D47" s="13" t="s">
        <v>31</v>
      </c>
      <c r="E47" s="10"/>
      <c r="F47" s="10"/>
      <c r="G47" s="10"/>
      <c r="H47" s="10"/>
      <c r="J47" s="15"/>
    </row>
    <row r="48" spans="2:10">
      <c r="B48" s="23"/>
      <c r="C48" s="25"/>
      <c r="D48" s="15"/>
      <c r="E48" s="15"/>
      <c r="F48" s="15"/>
      <c r="G48" s="15"/>
      <c r="H48" s="15"/>
      <c r="I48" s="35">
        <v>375000</v>
      </c>
      <c r="J48" s="15">
        <f t="shared" si="5"/>
        <v>0</v>
      </c>
    </row>
    <row r="49" spans="2:10">
      <c r="B49" s="23"/>
      <c r="D49" s="15"/>
      <c r="E49" s="15"/>
      <c r="F49" s="15"/>
      <c r="G49" s="15"/>
      <c r="H49" s="15"/>
      <c r="I49" s="35">
        <v>781250</v>
      </c>
      <c r="J49" s="15">
        <f t="shared" si="5"/>
        <v>0</v>
      </c>
    </row>
    <row r="50" spans="2:10">
      <c r="B50" s="23"/>
      <c r="C50" s="25"/>
      <c r="D50" s="15"/>
      <c r="E50" s="15"/>
      <c r="F50" s="15"/>
      <c r="G50" s="15"/>
      <c r="H50" s="15"/>
      <c r="I50" s="35">
        <v>2083335</v>
      </c>
      <c r="J50" s="15">
        <f t="shared" si="5"/>
        <v>0</v>
      </c>
    </row>
    <row r="51" spans="2:10">
      <c r="B51" s="23"/>
      <c r="C51" s="25"/>
      <c r="D51" s="15"/>
      <c r="E51" s="11"/>
      <c r="F51" s="11"/>
      <c r="G51" s="11"/>
      <c r="H51" s="11"/>
      <c r="J51" s="15">
        <f t="shared" si="5"/>
        <v>0</v>
      </c>
    </row>
    <row r="52" spans="2:10">
      <c r="B52" s="23"/>
      <c r="C52" s="25"/>
      <c r="D52" s="15"/>
      <c r="E52" s="11"/>
      <c r="F52" s="11"/>
      <c r="G52" s="11"/>
      <c r="H52" s="11"/>
      <c r="J52" s="15">
        <f t="shared" si="5"/>
        <v>0</v>
      </c>
    </row>
    <row r="53" spans="2:10">
      <c r="B53" s="23"/>
      <c r="C53" s="10"/>
      <c r="D53" s="15"/>
      <c r="E53" s="11"/>
      <c r="F53" s="11"/>
      <c r="G53" s="11"/>
      <c r="H53" s="11"/>
      <c r="J53" s="15">
        <f t="shared" si="5"/>
        <v>0</v>
      </c>
    </row>
    <row r="54" spans="2:10">
      <c r="B54" s="24"/>
      <c r="C54" s="9" t="s">
        <v>18</v>
      </c>
      <c r="D54" s="16">
        <f>SUM(D48:D53)</f>
        <v>0</v>
      </c>
      <c r="E54" s="16">
        <f t="shared" ref="E54:H54" si="9">SUM(E48:E53)</f>
        <v>0</v>
      </c>
      <c r="F54" s="16">
        <f t="shared" si="9"/>
        <v>0</v>
      </c>
      <c r="G54" s="16">
        <f t="shared" si="9"/>
        <v>0</v>
      </c>
      <c r="H54" s="16">
        <f t="shared" si="9"/>
        <v>0</v>
      </c>
      <c r="J54" s="16">
        <f t="shared" si="5"/>
        <v>0</v>
      </c>
    </row>
    <row r="55" spans="2:10">
      <c r="B55" s="24"/>
      <c r="C55" s="9" t="s">
        <v>19</v>
      </c>
      <c r="D55" s="16">
        <f>SUM(D54,D46,D39,D31,D27,D16,D11)</f>
        <v>143500</v>
      </c>
      <c r="E55" s="16">
        <f t="shared" ref="E55:H55" si="10">SUM(E54,E46,E39,E31,E27,E16,E11)</f>
        <v>91500</v>
      </c>
      <c r="F55" s="16">
        <f t="shared" si="10"/>
        <v>91500</v>
      </c>
      <c r="G55" s="16">
        <f t="shared" si="10"/>
        <v>91500</v>
      </c>
      <c r="H55" s="16">
        <f t="shared" si="10"/>
        <v>91500</v>
      </c>
      <c r="J55" s="16">
        <f t="shared" si="5"/>
        <v>509500</v>
      </c>
    </row>
    <row r="56" spans="2:10">
      <c r="B56" s="6"/>
      <c r="D56"/>
      <c r="E56"/>
      <c r="H56"/>
      <c r="I56"/>
      <c r="J56" t="s">
        <v>20</v>
      </c>
    </row>
    <row r="57" spans="2:10" ht="29">
      <c r="B57" s="70" t="s">
        <v>39</v>
      </c>
      <c r="C57" s="17" t="s">
        <v>39</v>
      </c>
      <c r="D57" s="18"/>
      <c r="E57" s="18"/>
      <c r="F57" s="18"/>
      <c r="G57" s="18"/>
      <c r="H57" s="18"/>
      <c r="I57"/>
      <c r="J57" s="18" t="s">
        <v>20</v>
      </c>
    </row>
    <row r="58" spans="2:10">
      <c r="B58" s="23"/>
      <c r="C58" s="25"/>
      <c r="D58" s="13"/>
      <c r="E58" s="10"/>
      <c r="F58" s="10"/>
      <c r="G58" s="10"/>
      <c r="H58" s="10"/>
      <c r="J58" s="15">
        <f>SUM(D58:H58)</f>
        <v>0</v>
      </c>
    </row>
    <row r="59" spans="2:10">
      <c r="B59" s="23"/>
      <c r="C59" s="25"/>
      <c r="D59" s="13"/>
      <c r="E59" s="10"/>
      <c r="F59" s="10"/>
      <c r="G59" s="10"/>
      <c r="H59" s="10"/>
      <c r="J59" s="15">
        <f t="shared" ref="J59:J60" si="11">SUM(D59:H59)</f>
        <v>0</v>
      </c>
    </row>
    <row r="60" spans="2:10">
      <c r="B60" s="24"/>
      <c r="C60" s="9" t="s">
        <v>21</v>
      </c>
      <c r="D60" s="16">
        <f>SUM(D58:D59)</f>
        <v>0</v>
      </c>
      <c r="E60" s="16">
        <f t="shared" ref="E60:H60" si="12">SUM(E58:E59)</f>
        <v>0</v>
      </c>
      <c r="F60" s="16">
        <f t="shared" si="12"/>
        <v>0</v>
      </c>
      <c r="G60" s="16">
        <f t="shared" si="12"/>
        <v>0</v>
      </c>
      <c r="H60" s="16">
        <f t="shared" si="12"/>
        <v>0</v>
      </c>
      <c r="J60" s="16">
        <f t="shared" si="11"/>
        <v>0</v>
      </c>
    </row>
    <row r="61" spans="2:10" ht="15" thickBot="1">
      <c r="B61" s="6"/>
      <c r="D61"/>
      <c r="E61"/>
      <c r="H61"/>
      <c r="I61"/>
      <c r="J61" t="s">
        <v>20</v>
      </c>
    </row>
    <row r="62" spans="2:10" s="1" customFormat="1" ht="29.5" thickBot="1">
      <c r="B62" s="19" t="s">
        <v>22</v>
      </c>
      <c r="C62" s="19"/>
      <c r="D62" s="20">
        <f>SUM(D60,D55)</f>
        <v>143500</v>
      </c>
      <c r="E62" s="20">
        <f t="shared" ref="E62:J62" si="13">SUM(E60,E55)</f>
        <v>91500</v>
      </c>
      <c r="F62" s="20">
        <f t="shared" si="13"/>
        <v>91500</v>
      </c>
      <c r="G62" s="20">
        <f t="shared" si="13"/>
        <v>91500</v>
      </c>
      <c r="H62" s="20">
        <f t="shared" si="13"/>
        <v>91500</v>
      </c>
      <c r="I62" s="7">
        <f>SUM(I60,I55)</f>
        <v>0</v>
      </c>
      <c r="J62" s="20">
        <f t="shared" si="13"/>
        <v>509500</v>
      </c>
    </row>
    <row r="63" spans="2:10">
      <c r="B63" s="6"/>
    </row>
    <row r="64" spans="2:10">
      <c r="B64" s="6"/>
    </row>
    <row r="65" spans="2:2">
      <c r="B65" s="6"/>
    </row>
    <row r="66" spans="2:2">
      <c r="B66" s="6"/>
    </row>
    <row r="67" spans="2:2">
      <c r="B67" s="6"/>
    </row>
    <row r="68" spans="2:2">
      <c r="B68" s="6"/>
    </row>
    <row r="69" spans="2:2">
      <c r="B69" s="6"/>
    </row>
    <row r="70" spans="2:2">
      <c r="B70" s="6"/>
    </row>
    <row r="71" spans="2:2">
      <c r="B71" s="6"/>
    </row>
    <row r="72" spans="2:2">
      <c r="B72" s="6"/>
    </row>
    <row r="73" spans="2:2">
      <c r="B73" s="6"/>
    </row>
    <row r="74" spans="2:2">
      <c r="B74" s="6"/>
    </row>
    <row r="75" spans="2:2">
      <c r="B75" s="6"/>
    </row>
    <row r="76" spans="2:2">
      <c r="B76" s="6"/>
    </row>
    <row r="77" spans="2:2">
      <c r="B77" s="6"/>
    </row>
  </sheetData>
  <pageMargins left="0.7" right="0.7" top="0.75" bottom="0.75" header="0.3" footer="0.3"/>
  <pageSetup scale="8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962A3E-8547-4A07-881C-EB4E7EE4CB97}">
  <ds:schemaRefs>
    <ds:schemaRef ds:uri="Microsoft.SharePoint.Taxonomy.ContentTypeSync"/>
  </ds:schemaRefs>
</ds:datastoreItem>
</file>

<file path=customXml/itemProps3.xml><?xml version="1.0" encoding="utf-8"?>
<ds:datastoreItem xmlns:ds="http://schemas.openxmlformats.org/officeDocument/2006/customXml" ds:itemID="{5A2572C9-94E8-4C6B-8BD4-9D0B9DF7E5AC}">
  <ds:schemaRefs>
    <ds:schemaRef ds:uri="http://schemas.microsoft.com/DataMashup"/>
  </ds:schemaRefs>
</ds:datastoreItem>
</file>

<file path=customXml/itemProps4.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http://schemas.microsoft.com/sharepoint/v3/fields"/>
    <ds:schemaRef ds:uri="4ffa91fb-a0ff-4ac5-b2db-65c790d184a4"/>
    <ds:schemaRef ds:uri="http://schemas.microsoft.com/sharepoint.v3"/>
    <ds:schemaRef ds:uri="http://schemas.microsoft.com/sharepoint/v3"/>
    <ds:schemaRef ds:uri="2755580c-7c5f-43cf-bd85-5c868b718937"/>
    <ds:schemaRef ds:uri="3d00cabe-74f9-499f-ba26-1e0076cbc6cc"/>
  </ds:schemaRefs>
</ds:datastoreItem>
</file>

<file path=customXml/itemProps5.xml><?xml version="1.0" encoding="utf-8"?>
<ds:datastoreItem xmlns:ds="http://schemas.openxmlformats.org/officeDocument/2006/customXml" ds:itemID="{E61D5935-F179-4A89-95E0-C99AE243BF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Overview</vt:lpstr>
      <vt:lpstr>Measure 1 Budget- Energize Omah</vt:lpstr>
      <vt:lpstr>Measure 2 Budget-OmahaSaves</vt:lpstr>
      <vt:lpstr>Measure 3 ReNew Omaha</vt:lpstr>
      <vt:lpstr>Measure 4 Budget - Green Omaha</vt:lpstr>
      <vt:lpstr>Measure 5 Sustain Omaha -Admin</vt:lpstr>
      <vt:lpstr>Consolidated Budget</vt:lpstr>
      <vt:lpstr>VOID Measurement 6 Budget-Hub</vt:lpstr>
      <vt:lpstr>VOID Measure 3 BudgetNative</vt:lpstr>
      <vt:lpstr>Sample Budget 1</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2024-04-02T00:33:19Z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